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276" windowWidth="20112" windowHeight="7872" firstSheet="5" activeTab="5"/>
  </bookViews>
  <sheets>
    <sheet name="przebieg prac KOP" sheetId="1" state="hidden" r:id="rId1"/>
    <sheet name="wynik oceny wstępnej" sheetId="3" state="hidden" r:id="rId2"/>
    <sheet name="PZP_konkurencyj." sheetId="2" state="hidden" r:id="rId3"/>
    <sheet name="WEK" sheetId="4" state="hidden" r:id="rId4"/>
    <sheet name="wynik oceny meryt. II stopnia" sheetId="8" state="hidden" r:id="rId5"/>
    <sheet name="1" sheetId="5" r:id="rId6"/>
    <sheet name="Arkusz2" sheetId="15" r:id="rId7"/>
  </sheets>
  <definedNames>
    <definedName name="_xlnm._FilterDatabase" localSheetId="0" hidden="1">'przebieg prac KOP'!$A$5:$DI$42</definedName>
    <definedName name="_xlnm._FilterDatabase" localSheetId="2" hidden="1">PZP_konkurencyj.!$A$4:$J$36</definedName>
    <definedName name="_xlnm._FilterDatabase" localSheetId="4" hidden="1">'wynik oceny meryt. II stopnia'!$C$13:$K$44</definedName>
    <definedName name="_xlnm._FilterDatabase" localSheetId="1" hidden="1">'wynik oceny wstępnej'!$C$13:$M$46</definedName>
    <definedName name="_xlnm.Print_Area" localSheetId="5">'1'!$A$1:$K$33</definedName>
    <definedName name="_xlnm.Print_Area" localSheetId="3">WEK!$A$1:$K$37</definedName>
    <definedName name="_xlnm.Print_Area" localSheetId="4">'wynik oceny meryt. II stopnia'!$B$1:$L$75</definedName>
    <definedName name="_xlnm.Print_Area" localSheetId="1">'wynik oceny wstępnej'!$A$1:$L$75</definedName>
  </definedNames>
  <calcPr calcId="145621"/>
</workbook>
</file>

<file path=xl/calcChain.xml><?xml version="1.0" encoding="utf-8"?>
<calcChain xmlns="http://schemas.openxmlformats.org/spreadsheetml/2006/main">
  <c r="E39" i="5" l="1"/>
  <c r="F39" i="5"/>
  <c r="G39" i="5"/>
  <c r="I32" i="5"/>
  <c r="I33" i="5"/>
  <c r="I15" i="5"/>
  <c r="I16" i="5"/>
  <c r="I17" i="5"/>
  <c r="I18" i="5"/>
  <c r="I19" i="5"/>
  <c r="I20" i="5"/>
  <c r="I21" i="5"/>
  <c r="I22" i="5"/>
  <c r="I23" i="5"/>
  <c r="I24" i="5"/>
  <c r="I25" i="5"/>
  <c r="I26" i="5"/>
  <c r="I28" i="5"/>
  <c r="I29" i="5"/>
  <c r="I30" i="5"/>
  <c r="I31" i="5"/>
  <c r="I27" i="5"/>
  <c r="I14" i="5"/>
  <c r="J43" i="8"/>
  <c r="J49" i="8" s="1"/>
  <c r="I43" i="8"/>
  <c r="I49" i="8" s="1"/>
  <c r="H43" i="8"/>
  <c r="H49" i="8" s="1"/>
  <c r="J41" i="8"/>
  <c r="J47" i="8" s="1"/>
  <c r="I41" i="8"/>
  <c r="H41" i="8"/>
  <c r="H47" i="8" s="1"/>
  <c r="J75" i="8"/>
  <c r="I75" i="8"/>
  <c r="H75" i="8"/>
  <c r="G75" i="8"/>
  <c r="F75" i="8"/>
  <c r="E75" i="8"/>
  <c r="D75" i="8"/>
  <c r="J74" i="8"/>
  <c r="I74" i="8"/>
  <c r="H74" i="8"/>
  <c r="G74" i="8"/>
  <c r="F74" i="8"/>
  <c r="E74" i="8"/>
  <c r="D74" i="8"/>
  <c r="C73" i="8"/>
  <c r="J63" i="8"/>
  <c r="I63" i="8"/>
  <c r="H63" i="8"/>
  <c r="K50" i="8"/>
  <c r="F50" i="8"/>
  <c r="K44" i="8"/>
  <c r="J42" i="8"/>
  <c r="J48" i="8" s="1"/>
  <c r="I42" i="8"/>
  <c r="I48" i="8" s="1"/>
  <c r="H42" i="8"/>
  <c r="H48" i="8" s="1"/>
  <c r="J40" i="8"/>
  <c r="J46" i="8" s="1"/>
  <c r="I40" i="8"/>
  <c r="I46" i="8" s="1"/>
  <c r="H40" i="8"/>
  <c r="H46" i="8" s="1"/>
  <c r="K33" i="8"/>
  <c r="K32" i="8"/>
  <c r="K31" i="8"/>
  <c r="K29" i="8"/>
  <c r="K28" i="8"/>
  <c r="K27" i="8"/>
  <c r="J76" i="8" l="1"/>
  <c r="F79" i="8" s="1"/>
  <c r="I44" i="8"/>
  <c r="J44" i="8"/>
  <c r="E79" i="8" s="1"/>
  <c r="H50" i="8"/>
  <c r="J50" i="8"/>
  <c r="H44" i="8"/>
  <c r="I47" i="8"/>
  <c r="I50" i="8" s="1"/>
  <c r="BQ14" i="1"/>
  <c r="BS11" i="1"/>
  <c r="BR11" i="1"/>
  <c r="BP11" i="1"/>
  <c r="BO11" i="1"/>
  <c r="L44" i="8" l="1"/>
  <c r="CC9" i="1"/>
  <c r="CC10" i="1"/>
  <c r="CC11" i="1"/>
  <c r="CC13" i="1"/>
  <c r="CC14" i="1"/>
  <c r="CC15" i="1"/>
  <c r="CC16" i="1"/>
  <c r="CC17" i="1"/>
  <c r="CC18" i="1"/>
  <c r="CC19" i="1"/>
  <c r="CC20" i="1"/>
  <c r="CC21" i="1"/>
  <c r="CC22" i="1"/>
  <c r="CC23" i="1"/>
  <c r="CC24" i="1"/>
  <c r="CC25" i="1"/>
  <c r="CC26" i="1"/>
  <c r="CC27" i="1"/>
  <c r="CC28" i="1"/>
  <c r="CC29" i="1"/>
  <c r="CC30" i="1"/>
  <c r="CC31" i="1"/>
  <c r="CC32" i="1"/>
  <c r="CC33" i="1"/>
  <c r="CC34" i="1"/>
  <c r="CC35" i="1"/>
  <c r="CC38" i="1"/>
  <c r="CC40" i="1"/>
  <c r="CC41" i="1"/>
  <c r="BZ9" i="1"/>
  <c r="BZ10" i="1"/>
  <c r="BZ11" i="1"/>
  <c r="BZ13" i="1"/>
  <c r="BZ14" i="1"/>
  <c r="BZ15" i="1"/>
  <c r="BZ16" i="1"/>
  <c r="BZ17" i="1"/>
  <c r="BZ18" i="1"/>
  <c r="BZ19" i="1"/>
  <c r="BZ20" i="1"/>
  <c r="BZ21" i="1"/>
  <c r="BZ22" i="1"/>
  <c r="BZ23" i="1"/>
  <c r="BZ24" i="1"/>
  <c r="BZ25" i="1"/>
  <c r="BZ26" i="1"/>
  <c r="BZ27" i="1"/>
  <c r="BZ28" i="1"/>
  <c r="BZ29" i="1"/>
  <c r="BZ30" i="1"/>
  <c r="BZ31" i="1"/>
  <c r="BZ32" i="1"/>
  <c r="BZ33" i="1"/>
  <c r="BZ34" i="1"/>
  <c r="BZ35" i="1"/>
  <c r="BZ38" i="1"/>
  <c r="BZ40" i="1"/>
  <c r="BZ41" i="1"/>
  <c r="BW9" i="1"/>
  <c r="BW10" i="1"/>
  <c r="BW11" i="1"/>
  <c r="BW13" i="1"/>
  <c r="BW14" i="1"/>
  <c r="BW15" i="1"/>
  <c r="BW16" i="1"/>
  <c r="BW17" i="1"/>
  <c r="BW18" i="1"/>
  <c r="BW19" i="1"/>
  <c r="BW20" i="1"/>
  <c r="BW21" i="1"/>
  <c r="BW22" i="1"/>
  <c r="BW23" i="1"/>
  <c r="BW24" i="1"/>
  <c r="BW25" i="1"/>
  <c r="BW26" i="1"/>
  <c r="BW27" i="1"/>
  <c r="BW28" i="1"/>
  <c r="BW29" i="1"/>
  <c r="BW30" i="1"/>
  <c r="BW31" i="1"/>
  <c r="BW32" i="1"/>
  <c r="BW33" i="1"/>
  <c r="BW34" i="1"/>
  <c r="BW35" i="1"/>
  <c r="BW38" i="1"/>
  <c r="BW40" i="1"/>
  <c r="BW41" i="1"/>
  <c r="BT9" i="1"/>
  <c r="BT10" i="1"/>
  <c r="BT11" i="1"/>
  <c r="BT13" i="1"/>
  <c r="BT14" i="1"/>
  <c r="BT15" i="1"/>
  <c r="BT16" i="1"/>
  <c r="BT17" i="1"/>
  <c r="BT18" i="1"/>
  <c r="BT19" i="1"/>
  <c r="BT20" i="1"/>
  <c r="BT21" i="1"/>
  <c r="BT22" i="1"/>
  <c r="BT23" i="1"/>
  <c r="BT24" i="1"/>
  <c r="BT25" i="1"/>
  <c r="BT26" i="1"/>
  <c r="BT27" i="1"/>
  <c r="BT28" i="1"/>
  <c r="BT29" i="1"/>
  <c r="BT30" i="1"/>
  <c r="BT31" i="1"/>
  <c r="BT32" i="1"/>
  <c r="BT33" i="1"/>
  <c r="BT34" i="1"/>
  <c r="BT35" i="1"/>
  <c r="BT38" i="1"/>
  <c r="BT40" i="1"/>
  <c r="BT41" i="1"/>
  <c r="BQ20" i="1"/>
  <c r="BQ21" i="1"/>
  <c r="BQ22" i="1"/>
  <c r="BQ23" i="1"/>
  <c r="BQ24" i="1"/>
  <c r="BQ25" i="1"/>
  <c r="BQ26" i="1"/>
  <c r="BQ27" i="1"/>
  <c r="BQ28" i="1"/>
  <c r="BQ29" i="1"/>
  <c r="BQ30" i="1"/>
  <c r="BQ31" i="1"/>
  <c r="BQ32" i="1"/>
  <c r="BQ33" i="1"/>
  <c r="BQ34" i="1"/>
  <c r="BQ35" i="1"/>
  <c r="BQ38" i="1"/>
  <c r="BQ40" i="1"/>
  <c r="BQ41" i="1"/>
  <c r="BQ17" i="1"/>
  <c r="BQ18" i="1"/>
  <c r="BQ19" i="1"/>
  <c r="BQ15" i="1"/>
  <c r="BQ16" i="1"/>
  <c r="BQ13" i="1"/>
  <c r="BQ10" i="1"/>
  <c r="BQ11" i="1"/>
  <c r="BQ9" i="1"/>
  <c r="CE9" i="1" l="1"/>
  <c r="CE38" i="1"/>
  <c r="CE24" i="1"/>
  <c r="CF24" i="1" s="1"/>
  <c r="CE18" i="1"/>
  <c r="CE32" i="1"/>
  <c r="CF32" i="1" s="1"/>
  <c r="CE28" i="1"/>
  <c r="CE19" i="1"/>
  <c r="CE40" i="1"/>
  <c r="CE29" i="1"/>
  <c r="CE21" i="1"/>
  <c r="CE20" i="1"/>
  <c r="CE10" i="1"/>
  <c r="CF10" i="1" s="1"/>
  <c r="CE41" i="1"/>
  <c r="CE30" i="1"/>
  <c r="CE26" i="1"/>
  <c r="CE15" i="1"/>
  <c r="CE35" i="1"/>
  <c r="CE31" i="1"/>
  <c r="CE27" i="1"/>
  <c r="CE13" i="1"/>
  <c r="CE33" i="1"/>
  <c r="CF33" i="1" s="1"/>
  <c r="CE25" i="1"/>
  <c r="CE16" i="1"/>
  <c r="CE14" i="1"/>
  <c r="CE34" i="1"/>
  <c r="CE22" i="1"/>
  <c r="CF22" i="1" s="1"/>
  <c r="CE17" i="1"/>
  <c r="CE23" i="1"/>
  <c r="CE11" i="1"/>
  <c r="CC8" i="1"/>
  <c r="BZ8" i="1"/>
  <c r="BW8" i="1"/>
  <c r="BT8" i="1"/>
  <c r="BQ8" i="1"/>
  <c r="CF41" i="1" l="1"/>
  <c r="CF27" i="1"/>
  <c r="CF20" i="1"/>
  <c r="CF19" i="1"/>
  <c r="CF31" i="1"/>
  <c r="CF21" i="1"/>
  <c r="CF38" i="1"/>
  <c r="CF40" i="1"/>
  <c r="CF28" i="1"/>
  <c r="CF34" i="1"/>
  <c r="CF35" i="1"/>
  <c r="CF29" i="1"/>
  <c r="CF23" i="1"/>
  <c r="CF14" i="1"/>
  <c r="CF15" i="1"/>
  <c r="CF18" i="1"/>
  <c r="CF16" i="1"/>
  <c r="CF26" i="1"/>
  <c r="CF11" i="1"/>
  <c r="CF13" i="1"/>
  <c r="CF17" i="1"/>
  <c r="CF25" i="1"/>
  <c r="CF30" i="1"/>
  <c r="CF9" i="1"/>
  <c r="CE8" i="1"/>
  <c r="CF8" i="1" l="1"/>
  <c r="J37" i="4"/>
  <c r="J36" i="4"/>
  <c r="J35" i="4"/>
  <c r="J34" i="4"/>
  <c r="J33" i="4"/>
  <c r="J32" i="4"/>
  <c r="J31" i="4"/>
  <c r="J30" i="4"/>
  <c r="D4" i="4" s="1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K36" i="4" l="1"/>
  <c r="K34" i="4"/>
  <c r="K32" i="4"/>
  <c r="K30" i="4"/>
  <c r="K28" i="4"/>
  <c r="K26" i="4"/>
  <c r="K24" i="4"/>
  <c r="K22" i="4"/>
  <c r="K20" i="4"/>
  <c r="K18" i="4"/>
  <c r="K16" i="4"/>
  <c r="K14" i="4"/>
  <c r="K12" i="4"/>
  <c r="K37" i="4"/>
  <c r="K33" i="4"/>
  <c r="K31" i="4"/>
  <c r="K29" i="4"/>
  <c r="K27" i="4"/>
  <c r="K25" i="4"/>
  <c r="K23" i="4"/>
  <c r="K21" i="4"/>
  <c r="K17" i="4"/>
  <c r="K15" i="4"/>
  <c r="K11" i="4"/>
  <c r="K35" i="4"/>
  <c r="K19" i="4"/>
  <c r="K13" i="4"/>
  <c r="H45" i="3"/>
  <c r="H51" i="3" s="1"/>
  <c r="H44" i="3"/>
  <c r="H50" i="3" s="1"/>
  <c r="H43" i="3"/>
  <c r="H49" i="3" s="1"/>
  <c r="H42" i="3"/>
  <c r="H48" i="3" s="1"/>
  <c r="F52" i="3"/>
  <c r="K52" i="3"/>
  <c r="H52" i="3" l="1"/>
  <c r="H46" i="3"/>
  <c r="I43" i="3"/>
  <c r="I49" i="3" s="1"/>
  <c r="J43" i="3"/>
  <c r="J49" i="3" s="1"/>
  <c r="K34" i="3" l="1"/>
  <c r="I65" i="3" l="1"/>
  <c r="J65" i="3"/>
  <c r="H65" i="3"/>
  <c r="K30" i="3" l="1"/>
  <c r="K29" i="3"/>
  <c r="K27" i="3"/>
  <c r="K28" i="3"/>
  <c r="K33" i="3"/>
  <c r="K32" i="3"/>
  <c r="J45" i="3" l="1"/>
  <c r="J51" i="3" s="1"/>
  <c r="J44" i="3"/>
  <c r="J50" i="3" s="1"/>
  <c r="J52" i="3" l="1"/>
  <c r="K46" i="3"/>
  <c r="I45" i="3"/>
  <c r="I51" i="3" s="1"/>
  <c r="I44" i="3"/>
  <c r="I50" i="3" s="1"/>
  <c r="J42" i="3"/>
  <c r="J48" i="3" s="1"/>
  <c r="I42" i="3"/>
  <c r="I48" i="3" s="1"/>
  <c r="I46" i="3" l="1"/>
  <c r="I52" i="3"/>
  <c r="J46" i="3"/>
  <c r="E44" i="1"/>
  <c r="D44" i="1"/>
  <c r="E46" i="1"/>
  <c r="D46" i="1"/>
  <c r="D45" i="1" l="1"/>
  <c r="F42" i="1"/>
  <c r="G42" i="1"/>
</calcChain>
</file>

<file path=xl/sharedStrings.xml><?xml version="1.0" encoding="utf-8"?>
<sst xmlns="http://schemas.openxmlformats.org/spreadsheetml/2006/main" count="3049" uniqueCount="636">
  <si>
    <t>Numer wniosku o dofinansowanie</t>
  </si>
  <si>
    <t>Wnioskodawca</t>
  </si>
  <si>
    <t>Tytuł projektu</t>
  </si>
  <si>
    <t>Lp.</t>
  </si>
  <si>
    <t>Pracownik I</t>
  </si>
  <si>
    <t>Pracownik II</t>
  </si>
  <si>
    <t>Konieczność poprawy/uzupełnienia dokumentacji aplikacyjnej (tak/nie)</t>
  </si>
  <si>
    <t>Data wpływu uzupełnienia braków formalnych/oczywistych omyłek pisarskich</t>
  </si>
  <si>
    <t>Braki formalne/ oczywiste omyłki pisarskie (tak/nie)</t>
  </si>
  <si>
    <t>Data wpływu poprawek/uzupełnienia dokumentacji aplikacyjnej</t>
  </si>
  <si>
    <t>I ekspert</t>
  </si>
  <si>
    <t>Wynik oceny (pozytwyny/ negatywny)</t>
  </si>
  <si>
    <t>II ekspert</t>
  </si>
  <si>
    <t>III ekspert</t>
  </si>
  <si>
    <t>Wynik oceny merytorycznej I stopnia (pozytwyny/ negatywny)</t>
  </si>
  <si>
    <t>Średnia liczba punktów</t>
  </si>
  <si>
    <t>Liczba przyznanych punktów I ekspert</t>
  </si>
  <si>
    <t>Liczba przyznanych punktów II ekspert</t>
  </si>
  <si>
    <t>OCENA MERYTORYCZNA II STOPNIA</t>
  </si>
  <si>
    <t xml:space="preserve"> Kryterium 4.1 
Odpowiedniość/adekwatność/trafność</t>
  </si>
  <si>
    <t xml:space="preserve"> Kryterium 4.2
 Skuteczność</t>
  </si>
  <si>
    <t>Kryterium 4.3 
Efektywność</t>
  </si>
  <si>
    <t>Kryterium 4.4 
Użyteczność</t>
  </si>
  <si>
    <t xml:space="preserve"> Kryterium 4.5 
Ponadstandardowa trwałość</t>
  </si>
  <si>
    <t>OCENA MERYTORYCZNA I STOPNIA</t>
  </si>
  <si>
    <t>OCENA WSTĘPNA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</si>
  <si>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</si>
  <si>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</si>
  <si>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</si>
  <si>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</si>
  <si>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</si>
  <si>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</si>
  <si>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</si>
  <si>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</si>
  <si>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</si>
  <si>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</si>
  <si>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</si>
  <si>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</si>
  <si>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</si>
  <si>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</si>
  <si>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</si>
  <si>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</si>
  <si>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</si>
  <si>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</si>
  <si>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</si>
  <si>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</si>
  <si>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</si>
  <si>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</si>
  <si>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</si>
  <si>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</si>
  <si>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</si>
  <si>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</si>
  <si>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</si>
  <si>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30.</t>
  </si>
  <si>
    <t>31.</t>
  </si>
  <si>
    <t>32.</t>
  </si>
  <si>
    <t>33.</t>
  </si>
  <si>
    <t>34.</t>
  </si>
  <si>
    <t>35.</t>
  </si>
  <si>
    <t>36.</t>
  </si>
  <si>
    <t>Konieczność aktualizacji dokumentacji aplikacyjnej na etapie oceny merytorycznej I stopnia</t>
  </si>
  <si>
    <t>Data zakończenia oceny</t>
  </si>
  <si>
    <t>Wynik oceny wstępnej (pozytwyny/ negatywny/bez rozpatrzenia)</t>
  </si>
  <si>
    <t>OCENA STRATEGICZNA</t>
  </si>
  <si>
    <t>Suma przyznanych punktów w ramach oceny</t>
  </si>
  <si>
    <t>% przyznanych punktów oceny</t>
  </si>
  <si>
    <t>20% przyznanych punktów</t>
  </si>
  <si>
    <t>Czy w ramach oceny strategicznej przyznano dodatkowe punkty? (tak/nie)</t>
  </si>
  <si>
    <t>Wynik oceny</t>
  </si>
  <si>
    <t>Wynik oceny Pracownik II (pozytwyny/ negatywny)</t>
  </si>
  <si>
    <t>Procedura odwoławcza</t>
  </si>
  <si>
    <t>Czy Wnioskdawca złożył protest?(tak/nie)</t>
  </si>
  <si>
    <t>Część oceny do której skierowano protest po proteście</t>
  </si>
  <si>
    <t>Wynik procedeury odwoławczej (protest uwzględnino/protest odrzucono)</t>
  </si>
  <si>
    <t>Gmina Trzebiatów</t>
  </si>
  <si>
    <t>Gmina Drawsko Pomorskie</t>
  </si>
  <si>
    <t>Fundacja Port Jachtowy Trzebież</t>
  </si>
  <si>
    <t>Fundacja "SUN &amp; SAIL"</t>
  </si>
  <si>
    <t>Gmina Drawno</t>
  </si>
  <si>
    <t>Gmina Dziwnów</t>
  </si>
  <si>
    <t>Gmina Golczewo</t>
  </si>
  <si>
    <t>Gmina Goleniów</t>
  </si>
  <si>
    <t>Gmina Karlino</t>
  </si>
  <si>
    <t>Gmina Kołbaskowo</t>
  </si>
  <si>
    <t>Gmina Kołobrzeg</t>
  </si>
  <si>
    <t>Gmina Miasto Darłowo</t>
  </si>
  <si>
    <t>GMINA MIASTO SZCZECIN</t>
  </si>
  <si>
    <t>Gmina Miasto Szczecin</t>
  </si>
  <si>
    <t>Gmina Miasto Świnoujście</t>
  </si>
  <si>
    <t>GMINA MIASTO ŚWINOUJŚCIE</t>
  </si>
  <si>
    <t>Gmina Przelewice</t>
  </si>
  <si>
    <t>GMINA SŁAWNO</t>
  </si>
  <si>
    <t>GMINA TRZEBIATÓW</t>
  </si>
  <si>
    <t>Henrykowskie Stowarzyszenie w Siemczynie</t>
  </si>
  <si>
    <t>Lokalna Organizacja Turystyczna Wokół Drawy</t>
  </si>
  <si>
    <t>Miłośnicy tradycji rybołóstwa bałtyckiego w Niechorzu</t>
  </si>
  <si>
    <t>Stowarzyszenie Euro Jachtklub Pogoń</t>
  </si>
  <si>
    <t>Gmina Świeszyno</t>
  </si>
  <si>
    <t>Gmina Złocieniec</t>
  </si>
  <si>
    <t>Powiat Łobeski</t>
  </si>
  <si>
    <t>STOWARZYSZENIE CENTRUM SŁOWIAN I WIKINGÓW WOLIN JOMSBORG 
VINETA W WOLINIE</t>
  </si>
  <si>
    <t>Stowarzyszenie Federacja Zielonych GAJA</t>
  </si>
  <si>
    <t>STOWARZYSZENIE KREATYWNI KOŁO.BRZEGU</t>
  </si>
  <si>
    <t>Towarzystwo Wszechstronnego Rozwoju "Collegium"</t>
  </si>
  <si>
    <t>Przebudowa placu przy Pomniku Zaślubin z Morzem w Mrzeżynie</t>
  </si>
  <si>
    <t>Przebudowa magazynu solnego i utworzenie w nim muzeum regionalnego</t>
  </si>
  <si>
    <t>PORT JACHTOWY – MARINA DĄBIE</t>
  </si>
  <si>
    <t>Budowa przystani kajakowej wraz ciągami komunikacyjnymi i zagospodarowaniem
terenu nad jeziorem Grażyna w Drawnie</t>
  </si>
  <si>
    <t>Rekonstrukcja historycznej promenady wraz z wejściami na plażę w Dziwnowie</t>
  </si>
  <si>
    <t>„Rozbudowa mariny w Dziwnowie”</t>
  </si>
  <si>
    <t>„Utworzenie szlaku kajakowego wokół Jez. Szczucze, jako uzupełnienie oferty turystyki
aktywnej w mieście i gminie Golczewo”</t>
  </si>
  <si>
    <t>Budowa przystanku kajakowego wraz z zagospodarowaniem terenu i elementami
funkcjonalnie związanymi w miejscowości Goleniów w rejonie ul. Konstytucji 3 Maja</t>
  </si>
  <si>
    <t>Zagospodarowanie terenu rekreacyjnego - przystani kajakowej w Karlinie ul. Nabrzeżna</t>
  </si>
  <si>
    <t>„Budowa Centrum Turystyki i Rekreacji Wodnej w Dźwirzynie”</t>
  </si>
  <si>
    <t>Zagospodarowanie lewego brzegu Odry Zachodniej w miejscowości Siadło Dolne,
gmina Kołbaskowo</t>
  </si>
  <si>
    <t>Historyczna ścieżka edukacyjna w Budzistowie – dawnym przedlokacyjnym Kołobrzegu
„Wrota czasu - tropimy historię”</t>
  </si>
  <si>
    <t>Darłowo w czasach Króla Eryka Pomorskiego</t>
  </si>
  <si>
    <t>Rekonstrukcja historycznej Zagrody Jamneńskiej z XIX w.</t>
  </si>
  <si>
    <t>Zespół przyrodniczo-rekreacyjny Przylądek Czterech Szkieletów</t>
  </si>
  <si>
    <t>Budowa przystani jachtowej wraz z uzupełnieniem infrastruktury Zachodniopomorskiego
Szlaku Żeglarskiego nad Zatoką Śpiącego Suma</t>
  </si>
  <si>
    <t>Budowa przystani jachtowej w Świnoujściu Łunowie w ramach Zachodniopomorskiego
Szlaku Żeglarskiego</t>
  </si>
  <si>
    <t>Wzmocnienie potencjału rozwojowego wyspy Karsibór w oparciu o cenne walory
przyrodnicze i kulturowe - budowa przystani kajakowej na wyspie Karsibór</t>
  </si>
  <si>
    <t>Regionalne Laboratorium Tradycji w Przelewicach miejscem spotkań i rekreacji dla
mieszkańców województwa zachodniopomorskiego</t>
  </si>
  <si>
    <t>Budowa szlaku kajakowego na jeziorze Łętowskim wraz z niezbędną infrastrukturą i
oznakowaniem</t>
  </si>
  <si>
    <t>Budowa szlaków kajakowych na rzekach Wieprzy i Grabowej</t>
  </si>
  <si>
    <t>Budowa przystani jachtowej w Porcie Morskim Mrzeżyno.</t>
  </si>
  <si>
    <t>Kajakowa Drawa – ekologia, komfort, bezpieczeństwo.</t>
  </si>
  <si>
    <t>Wzmocnienie potencjału rekreacyjnego i turystycznego Pomorza Zachodniego poprzez
budowę parku etnograficznego w Niechorzu</t>
  </si>
  <si>
    <t>Budowa sezonowych pomostów pływających dla kajaków na przystani SEJK POGOŃ w
Szczecin</t>
  </si>
  <si>
    <t>Budowa infrastruktury turystycznej Szlaku Elektrowni Wodnych wraz z oznakowaniem 
turystycznym szlaku na terenie gminy Świeszyn</t>
  </si>
  <si>
    <t>"Wzgórze zamkowe nad Drawą w Złocieńcu, jako nowoczesny produkt turystyczny"</t>
  </si>
  <si>
    <t>Kajak w Sieci</t>
  </si>
  <si>
    <t>Rozwój endogenicznego potencjału przestrzeni miejskiej Szczecina poprzez 
rewitalizację tzw. Starego Botanika z uwzględnieniem rozwoju turystyki aktywnej, 
rekreacji oraz potencjału edukacyjnego miejsca z wykorzystaniem innowacyjnych 
rozwiązań.</t>
  </si>
  <si>
    <t>Rekonstrukcja historycznej wioski Wikingów na bazie potencjału endogenicznego gminy Dygowo</t>
  </si>
  <si>
    <t>Uzupełnienie infrastruktury Zachodniopomorskiego Szlaku Żeglarskiego na Jeziorze Dąbie</t>
  </si>
  <si>
    <t>Wykorzystanie potencjału endogenicznego barokowego pałacu w Siemczynie poprzez
przystosowanie części pałacu do celów wystawienniczych i prezentacyjnych w zakresie niezbędnym do oferowania usług turystycznych i rekreacyjnych związanych z
odtwórstwem historycznym.</t>
  </si>
  <si>
    <t>Całkowite wydatki kwalifikowalne</t>
  </si>
  <si>
    <t>Wartość dofinansowania</t>
  </si>
  <si>
    <t>Litera zakresu</t>
  </si>
  <si>
    <t>c</t>
  </si>
  <si>
    <t>Modernizacja infrastruktury portu turystycznego, żeglarskiego w trzebieży w ramach projektu Zachodniopomorski Szlak Żeglarski – sieć portów turystycznych Pomorza Zachodniego</t>
  </si>
  <si>
    <t>a</t>
  </si>
  <si>
    <t>b</t>
  </si>
  <si>
    <t>Rozwój wielofunkcyjnej infrastruktury rekreacyjnej poprzez rekonstrukcję 
średniowiecznego grodu w Moryniu oraz przystosowanie go do działalności rekreacyjnej i turystyczne</t>
  </si>
  <si>
    <t>M. Semperska</t>
  </si>
  <si>
    <t>J. Łempicka</t>
  </si>
  <si>
    <t>A. Bednarska</t>
  </si>
  <si>
    <t>L.Szymala</t>
  </si>
  <si>
    <t>K.Olber</t>
  </si>
  <si>
    <t>A.Hirsch</t>
  </si>
  <si>
    <t>B.Kropidłowska</t>
  </si>
  <si>
    <t>A.Pal</t>
  </si>
  <si>
    <t>D.Rysiewicz</t>
  </si>
  <si>
    <t>A.Kmieć</t>
  </si>
  <si>
    <t>M.Staniszewska-Kuś</t>
  </si>
  <si>
    <t>E.Wierzba</t>
  </si>
  <si>
    <t>A.Kosmowska</t>
  </si>
  <si>
    <t>Miasto Darłowo</t>
  </si>
  <si>
    <t>Rozbudowa infrastruktury mariny jachtowej w Porcie Morskim Darłowo</t>
  </si>
  <si>
    <t>RPZP.04.09.00-32-0001/16</t>
  </si>
  <si>
    <t>RPZP.04.09.00-32-0002/16</t>
  </si>
  <si>
    <t>RPZP.04.09.00-32-0005/16</t>
  </si>
  <si>
    <t>RPZP.04.09.00-32-0004/16</t>
  </si>
  <si>
    <t>RPZP.04.09.00-32-0006/16</t>
  </si>
  <si>
    <t>RPZP.04.09.00-32-0003/16</t>
  </si>
  <si>
    <t>RPZP.04.09.00-32-0007/16</t>
  </si>
  <si>
    <t>RPZP.04.09.00-32-0008/16</t>
  </si>
  <si>
    <t>RPZP.04.09.00-32-0010/16</t>
  </si>
  <si>
    <t>RPZP.04.09.00-32-0009/16</t>
  </si>
  <si>
    <t>nie</t>
  </si>
  <si>
    <t>RPZP.04.09.00-32-0011/16</t>
  </si>
  <si>
    <t>RPZP.04.09.00-32-0012/16</t>
  </si>
  <si>
    <t>RPZP.04.09.00-32-0013/16</t>
  </si>
  <si>
    <t>RPZP.04.09.00-32-0014/16</t>
  </si>
  <si>
    <t>Rekreacja z historią w tle Centrum Słowian i Wikingów - Etap II</t>
  </si>
  <si>
    <t>RPZP.04.09.00-32-0015/16</t>
  </si>
  <si>
    <t>RPZP.04.09.00-32-0016/16</t>
  </si>
  <si>
    <t>RPZP.04.09.00-32-0017/16</t>
  </si>
  <si>
    <t>RPZP.04.09.00-32-0018/16</t>
  </si>
  <si>
    <t>RPZP.04.09.00-32-0019/16</t>
  </si>
  <si>
    <t>RPZP.04.09.00-32-0020/16</t>
  </si>
  <si>
    <t>RPZP.04.09.00-32-0021/16</t>
  </si>
  <si>
    <t>tak</t>
  </si>
  <si>
    <t>RPZP.04.09.00-32-0022/16</t>
  </si>
  <si>
    <t>RPZP.04.09.00-32-0023/16</t>
  </si>
  <si>
    <t>RPZP.04.09.00-32-0024/16</t>
  </si>
  <si>
    <t>RPZP.04.09.00-32-0025/16</t>
  </si>
  <si>
    <t>RPZP.04.09.00-32-0026/16</t>
  </si>
  <si>
    <t>RPZP.04.09.00-32-0027/16</t>
  </si>
  <si>
    <t>RPZP.04.09.00-32-0028/16</t>
  </si>
  <si>
    <t>RPZP.04.09.00-32-0029/16</t>
  </si>
  <si>
    <t>RPZP.04.09.00-32-0030/16</t>
  </si>
  <si>
    <t>RPZP.04.09.00-32-0031/16</t>
  </si>
  <si>
    <t>RPZP.04.09.00-32-0032/16</t>
  </si>
  <si>
    <r>
      <t>Ocena pracownicza</t>
    </r>
    <r>
      <rPr>
        <b/>
        <i/>
        <u/>
        <sz val="11"/>
        <rFont val="Calibri"/>
        <family val="2"/>
        <charset val="238"/>
        <scheme val="minor"/>
      </rPr>
      <t xml:space="preserve"> (Merytoryczna I stopnia)</t>
    </r>
  </si>
  <si>
    <r>
      <t xml:space="preserve">Ocena pracownicza (Merytoryczna I stopnia) </t>
    </r>
    <r>
      <rPr>
        <b/>
        <i/>
        <u/>
        <sz val="11"/>
        <rFont val="Calibri"/>
        <family val="2"/>
        <charset val="238"/>
        <scheme val="minor"/>
      </rPr>
      <t>Prawo Zamówień Publicznych</t>
    </r>
  </si>
  <si>
    <r>
      <t xml:space="preserve">Dziedzina </t>
    </r>
    <r>
      <rPr>
        <b/>
        <i/>
        <u/>
        <sz val="11"/>
        <rFont val="Calibri"/>
        <family val="2"/>
        <charset val="238"/>
        <scheme val="minor"/>
      </rPr>
      <t>Pomoc Publiczna</t>
    </r>
  </si>
  <si>
    <r>
      <t xml:space="preserve">Dziedzina </t>
    </r>
    <r>
      <rPr>
        <b/>
        <i/>
        <u/>
        <sz val="11"/>
        <rFont val="Calibri"/>
        <family val="2"/>
        <charset val="238"/>
        <scheme val="minor"/>
      </rPr>
      <t>Infrastruktura turystyki i uzdrowiska</t>
    </r>
  </si>
  <si>
    <r>
      <t xml:space="preserve">Dziedzina </t>
    </r>
    <r>
      <rPr>
        <b/>
        <i/>
        <u/>
        <sz val="11"/>
        <rFont val="Calibri"/>
        <family val="2"/>
        <charset val="238"/>
        <scheme val="minor"/>
      </rPr>
      <t>Analiza ekonomiczno-finansowa</t>
    </r>
  </si>
  <si>
    <t>RPZP.04.09.00-32-0034/16</t>
  </si>
  <si>
    <t>RPZP.04.09.00-32-0033/16</t>
  </si>
  <si>
    <t>RPZP.04.09.00-32-0035/16</t>
  </si>
  <si>
    <t>RPZP.04.09.00-32-0036/16</t>
  </si>
  <si>
    <t>28.10.2016</t>
  </si>
  <si>
    <t>03.11.2016</t>
  </si>
  <si>
    <t>nd</t>
  </si>
  <si>
    <t>wycofanie wniosku (9.11.2016)</t>
  </si>
  <si>
    <t>tak (30.10.2016)</t>
  </si>
  <si>
    <t>09.11.2016</t>
  </si>
  <si>
    <t xml:space="preserve"> 04.11.2016</t>
  </si>
  <si>
    <t>08.11.2016</t>
  </si>
  <si>
    <t>14.11.2016</t>
  </si>
  <si>
    <t>04.11.2016</t>
  </si>
  <si>
    <t>10.11.2016</t>
  </si>
  <si>
    <t>19.10.2016</t>
  </si>
  <si>
    <t>20.10.2016</t>
  </si>
  <si>
    <t>21.10.2016</t>
  </si>
  <si>
    <t>24.10.2016</t>
  </si>
  <si>
    <t>19.10.2016 r.</t>
  </si>
  <si>
    <t>Data rejestracji</t>
  </si>
  <si>
    <t>26.10.2016</t>
  </si>
  <si>
    <t>15.11.2016</t>
  </si>
  <si>
    <t>16.11.2016</t>
  </si>
  <si>
    <t>31.10.2016</t>
  </si>
  <si>
    <t>17.11.2016</t>
  </si>
  <si>
    <t>NIE - projekt odrzucony</t>
  </si>
  <si>
    <t>18.11.2016</t>
  </si>
  <si>
    <t>Weryfikacja PZP oraz zasady konkurencyjności w ramach KOP</t>
  </si>
  <si>
    <t>Nr konkursu RPZP.04.09.00-00-32-001/16</t>
  </si>
  <si>
    <t>Nr wniosku o dofinansowanie</t>
  </si>
  <si>
    <t>Tytuł Projektu</t>
  </si>
  <si>
    <t>Liczba planowanych do przeprowadzania postępowań na moment złożenia WOD</t>
  </si>
  <si>
    <t>Liczba postępowań zakończonych na moment złożenia WOD</t>
  </si>
  <si>
    <t>Opiekun projektu</t>
  </si>
  <si>
    <t>Dane adresowe (mail /tel Wnioskodawcy)</t>
  </si>
  <si>
    <t>LP</t>
  </si>
  <si>
    <t xml:space="preserve">projekt wycofany - pismo informujące o przyjęciu do wiadomości wysłane w dniu 17.11.2016 </t>
  </si>
  <si>
    <t>projekt wycofany</t>
  </si>
  <si>
    <t>21.11.2016</t>
  </si>
  <si>
    <t>22.11.2016</t>
  </si>
  <si>
    <t>23.11.2016</t>
  </si>
  <si>
    <r>
      <rPr>
        <u/>
        <sz val="11"/>
        <rFont val="Calibri"/>
        <family val="2"/>
        <charset val="238"/>
        <scheme val="minor"/>
      </rPr>
      <t>D.Rysiewicz</t>
    </r>
    <r>
      <rPr>
        <sz val="11"/>
        <rFont val="Calibri"/>
        <family val="2"/>
        <charset val="238"/>
        <scheme val="minor"/>
      </rPr>
      <t>/</t>
    </r>
    <r>
      <rPr>
        <strike/>
        <sz val="11"/>
        <rFont val="Calibri"/>
        <family val="2"/>
        <charset val="238"/>
        <scheme val="minor"/>
      </rPr>
      <t>M.Staniszewska-Kuś</t>
    </r>
  </si>
  <si>
    <t>Luiza Szymala</t>
  </si>
  <si>
    <t>ul. Obrońców Stalingradu 24/U2 70-407 Szczecin; mail: bozena_sz@de-tian.com.pl; tel. 516044925 (tel. osoby do kontaktu - p. Grzegorz Kowalewski)</t>
  </si>
  <si>
    <t>24.11.2016</t>
  </si>
  <si>
    <t>Gmina Sławno</t>
  </si>
  <si>
    <t>Budowa szlaku kajakowego na jeziorze Łętowskim wraz z niezbędną infrastrukturą i oznakowaniem</t>
  </si>
  <si>
    <t>Ewa Wierzba</t>
  </si>
  <si>
    <t>ul. Marie Curie-Skłodowskiej 9, 76-100 Sławno; mail: apowroznik@wp.pl, tel.: 501 017 281 - p. Agnieszka Powroźnik</t>
  </si>
  <si>
    <t>Agnieszka Bednarska</t>
  </si>
  <si>
    <t>Pl. Armii Krajowej 1, 70-456 Szczecin; mail mbozek@um.szczecin.pl, tel. 91 424 58 14 - p. Marta Bożek</t>
  </si>
  <si>
    <t>Utworzenie szlaku kajakowego wokół Jez. Szczucze, jako uzupełnienie oferty turystyki aktywnej w mieście i gminie Golczewo</t>
  </si>
  <si>
    <t>Beata Kropidłowska</t>
  </si>
  <si>
    <t>ul. Zwycięstwa 23, 72-410 Golczewo; e-mail: z.urbanski@golczewo.pl, tel. 91 32 25 138, fax 91 38 60 123</t>
  </si>
  <si>
    <t>28.11.2016</t>
  </si>
  <si>
    <t>25.11.2016</t>
  </si>
  <si>
    <t>30.11.2016</t>
  </si>
  <si>
    <t>Anna Kmieć</t>
  </si>
  <si>
    <t>ul. Wojska Polskiego 1/5, 72-600 Świnoujście; mail: kkasperska@um.swinoujscie.pl, tel. 91 327 85 89 - p. Karolina Kasperska</t>
  </si>
  <si>
    <t>Wzmocnienie potencjhału rozwojowego wyspy Karsibór w oparciu o cenne walory przyrodnicze i kulturowe - budowa przystani kajakowej na wyspie Karsibór</t>
  </si>
  <si>
    <t>Ewa wierzba</t>
  </si>
  <si>
    <t>Wykorzystanie potencjału endogenicznego barokowego pałacu w Siemczynie poprzez przystosowanie części pałacu do celów wystawienniczych o prezentacyjnych w zakresie niezbędnym do oferowania usług turystycznych i rekreacyjnych związanych z odtwórstwem historycznym</t>
  </si>
  <si>
    <t>78 - 551 Siemczyno 81; mail: grzegorz@andziak.com tel. 667 66 807 - p. Grzegorzx Andziak</t>
  </si>
  <si>
    <t>Agnieszka Hirsch</t>
  </si>
  <si>
    <t>Plac Tadeusza Kościuszki 9
76-150 Darłowo
(osoba do kontaktu: Sławomir Herman tel. 601 474 270)</t>
  </si>
  <si>
    <t>UWAGI</t>
  </si>
  <si>
    <t>02.12.2016</t>
  </si>
  <si>
    <t>pozytywny</t>
  </si>
  <si>
    <t>Alicja Pal</t>
  </si>
  <si>
    <t>Gmina Przelewice
Przelewice 75
74-210 Przelewice (osoba do kontaktu: Ewa Gąsiorowska Nawój tel. 91 391 38 29, e-mail: inwestycje@przelewice.pl)</t>
  </si>
  <si>
    <t>al..Bursztynowa 28
72-350 Niechorze 
(osoba do kontaktu: Piotr Maras tel. 600 891 571)</t>
  </si>
  <si>
    <t>nie wpłynęły poprawki</t>
  </si>
  <si>
    <t>nie wpłynęły wyjaśnienia</t>
  </si>
  <si>
    <t>ul. Jeziorna 2
73-220 Drawno 
(osoba do kontaktu: Andrzej Górski tel. 507 738 351)</t>
  </si>
  <si>
    <t>ul. Trzebiatowska 48a 
78-100 Kołobrzeg 
(osoba do kontaktu: Maciej Buczkowski , tel. 888 935 444, e-mail m.buczkowski@kompass-consulting.pl)</t>
  </si>
  <si>
    <t>Stowarzyszenie Centrum Słowian i Wikingów Wolin Jomsborg Vineta w Wolinie</t>
  </si>
  <si>
    <t>Magdalena Staniszewska-Kuś</t>
  </si>
  <si>
    <t>ul. Graniczna 2 
72-510 Wolin
(osoba do kontaktu: Wojciech Ryszard Celiński tel. 693 391 543, stowarzyszenie@jomsborg-vineta.com)</t>
  </si>
  <si>
    <t>Budowa przystanku kajakowego wraz z zagospodarowaniem terenu i elementami funkcjonalnie związanymi w miejscowości Goleniów w rejonie ul. Konstytucji 3 Maja</t>
  </si>
  <si>
    <t xml:space="preserve">pl.Plac Lotników 1
72-100 Goleniów
(osoba do kontaktu: Agnieszka Roszatycka-Krause tel.91 46 98 238 , turystyka@goleniow.pl)
</t>
  </si>
  <si>
    <t>Budowa Centrum Turystyki i Rekreacji Wodnej w Dźwirzynie</t>
  </si>
  <si>
    <t>ul. Trzebiatowska 48a 
78-100 Kołobrzeg 
(osoba do kontaktu: Elżbieta Stefaniaki , tel. 94 353 04 52, e-mail e.stefaniak@gmina.kolobrzeg.pl)</t>
  </si>
  <si>
    <t xml:space="preserve">Plac Jana Pawła II 6
78-230 Karlino
(osoba do kontaktu: Waldemar Gorzelak , tel. 94 311 95 28, e-mail w.gorzelak@karlino.pl)
</t>
  </si>
  <si>
    <t>nie wpłynęły popraki</t>
  </si>
  <si>
    <t>Magdalena Semperska</t>
  </si>
  <si>
    <t>Ul. Rynek 1, 72-320 Trzebiatów, (osoba do kontaktu: Edyta Modzelewska 91-387-26-08)</t>
  </si>
  <si>
    <t>Budowa sezonowych pomostów pływających dla kajaków na przystani SEJK POGOŃ w Szczecinie.</t>
  </si>
  <si>
    <t>Ul. Przestrzenna 3, 
70-800 Szczecin (osoba do kontaktu: 
Elżbieta Mitura 661-122-950</t>
  </si>
  <si>
    <t>wpłyneły poprawki, w trakcie weryfikacji</t>
  </si>
  <si>
    <t>05.12.2016</t>
  </si>
  <si>
    <t>29.11.2016</t>
  </si>
  <si>
    <t>01.12.2016</t>
  </si>
  <si>
    <t>Zagospodarowanie lewego brzegu Odry Zachodniej w miejscowości Siadło Dolne, gmina Kołbaskowo</t>
  </si>
  <si>
    <t>ul. Kołbaskowo 106, 72-001 Kołbaskowo (osoba do kontaktu: Magdalena Leśniak, e-mail: lesniak@kolbaskowo.pl, tel. 91 884 90 41</t>
  </si>
  <si>
    <t>prosimy o dodatkowe wyjaśnienia</t>
  </si>
  <si>
    <t>Pl. Armii Krajowej 1, 70-456 Szczecin; mail mbozek@um.szczecin.pl, tel. 91 424 53 84 - p.Magdalena Jakubowska</t>
  </si>
  <si>
    <t>Budowa przystani jachtowej wraz  zuzupełnieniem infrastruktury Zachodniopomorskiego Szlaku Żeglarskiego nad zatoką Śpiącego Suma</t>
  </si>
  <si>
    <t>wpłyneły poprawki, w trakcie weryfikacji (istnieje ryzyko odrzycenia WOD po zweryfikowaniu budżetu projektu - do ucięcia wydatki niekwalifikowalne -  w związku ze zbyt niską wartością kwalifikowalną projektu - wartość może nie przekroczyć 1 mln.)</t>
  </si>
  <si>
    <t>Budowa przystani jachtowej w Świnoujściu Łunowie w ramach Zachodniopomorskiego Szlaku Żeglarskiego</t>
  </si>
  <si>
    <t>ul. Rybacka 26, 72-020 Trzebież, mail: kotwas@post.pl, tel. 607 262 726</t>
  </si>
  <si>
    <t>Stawarzyszenie Kreatywni KOŁO.BRZEGU</t>
  </si>
  <si>
    <t>Rekonstrukcja historycznej wioski Wikongów na bazie potencjału endogrnicznego gminy Dygowo</t>
  </si>
  <si>
    <t>Agata Kosmowska</t>
  </si>
  <si>
    <t xml:space="preserve">ul. Orla 2, 78-100 Kołobrzeg, 
osoba do kontaktu p.Maciej Buczkowski 
tel. 888 935 444 
email: m.buczkowski@kompass-consulting.pl </t>
  </si>
  <si>
    <t>Rozwój wielofukncujnej infrastruktury rekreacyjnej poprzez rekonstrukcję średnioweicznego ogrodu oraz przystosowanie go do działalności rekreacyjnej i turystycznej</t>
  </si>
  <si>
    <t>ul. Orawska 1, 70 - 131 Szczecin
osoba do konktatu: p. Mariola Konowalczyk tel. 663-460-080 email: mariola@szafir-moryń.pl</t>
  </si>
  <si>
    <t>nie wpłyneły wyjasnienia</t>
  </si>
  <si>
    <t>Wnioskodawca ma zweryfikować ilości postępowań - nie wpłyneły wyjasnienia</t>
  </si>
  <si>
    <t>Budowa infrastruktury turystycznej Szlaku Elektrowni Wodnych wraz z oznakowaniem 
turystycznym szlaku na terenie gminy Świeszyno</t>
  </si>
  <si>
    <t>Dominika Rysiewicz</t>
  </si>
  <si>
    <t>Świeszyno 71, 76-024 Świeszyno
osoba do kontaktu: Agnieszka Powroźnik, tel. 501017281, e-mal: apowroznik@wp.pl</t>
  </si>
  <si>
    <t>na metrytorycznej I stopnia pracownika będzie do Wnioskodawcy wystosowana prośba o wyjaśnienie do kwalifikowalności wydatków</t>
  </si>
  <si>
    <t>Jolanta Łempicka</t>
  </si>
  <si>
    <t xml:space="preserve">pl. Tadeusza Kościuszki 9
76-150 Darłowo
Tomasz Breszka tel. 94 314 22 23, e-mail: inwestycje@darlowo.pl
Sławomir Herman tel. 94 314 22 23, e-mail: ir@darlowo.pl
</t>
  </si>
  <si>
    <t>Kajak w sieci</t>
  </si>
  <si>
    <t>ul. Konopnickiej 41
73-150 Łobez
Paweł Bot tel. 91 39 76 119, e-mail: pbot@powiatlobeski.pl
Żaneta Chojnacka tel. 784 056 185, e-mail: zchojnacka@ayming.com</t>
  </si>
  <si>
    <t>nie wpłynęły poprawki i wyjaśnienia</t>
  </si>
  <si>
    <t>Konrad Olber</t>
  </si>
  <si>
    <t>wpłynęły poprawki i uzupełnienia</t>
  </si>
  <si>
    <t xml:space="preserve">ul. Szosowa 5, 72-420 Dziwnów, Łukasz Dzioch, zastepca@dziwnow.pl, 501958818, Aleksandra Żyłuk - Czapiewska, 696 48 12 48, perspektive@perspektive.p </t>
  </si>
  <si>
    <t>ul. Wojska Polskiego 1/5, 72-600 Świnoujście; mail: aprejzner@um.swinoujscie.pl, tel. 91 327 86 39 - p. Anna Preizner</t>
  </si>
  <si>
    <t>wnioskodawca poproszony został o zlożenie dodatkowych wyjasnień - istneieje ryzyko odrzucenia projektu</t>
  </si>
  <si>
    <t>Ł. Stępkowski</t>
  </si>
  <si>
    <t>D.Jodko</t>
  </si>
  <si>
    <t>S.Prusiewicz</t>
  </si>
  <si>
    <t>A.Rybakiewicz</t>
  </si>
  <si>
    <t>B.Wołowczyk</t>
  </si>
  <si>
    <t>Gmina Miasto Koszalin</t>
  </si>
  <si>
    <t xml:space="preserve">wpłynęły poprawki, na ocenie wstępnej projekt został oceniony pozytywnie </t>
  </si>
  <si>
    <t>ul. Rynek Staromiejski 6-7
75-007 Koszalin
(osoba do kontaktu: Łukasz Banach, tel. 
94 34 88 868)</t>
  </si>
  <si>
    <t>A.Sawińska</t>
  </si>
  <si>
    <t>A.Gardzińska</t>
  </si>
  <si>
    <t>A. Jóźwiak</t>
  </si>
  <si>
    <t>B.Kania-Dec</t>
  </si>
  <si>
    <t>A.Małkowska</t>
  </si>
  <si>
    <t xml:space="preserve">Data udostępnienia </t>
  </si>
  <si>
    <t>07.12.2016</t>
  </si>
  <si>
    <t>7.12.2016</t>
  </si>
  <si>
    <t>Data przekazania do oceny</t>
  </si>
  <si>
    <t>1 PZP</t>
  </si>
  <si>
    <t>1 
zasada konkurencyjności</t>
  </si>
  <si>
    <t>1
PZP</t>
  </si>
  <si>
    <t>4
zasada konkurencyjności</t>
  </si>
  <si>
    <t>2
zasada konkurencyjności</t>
  </si>
  <si>
    <t>1
zasada konkurencyjności</t>
  </si>
  <si>
    <t>2 
(konkurencyjność)</t>
  </si>
  <si>
    <t>4
(2 x postępowania, 2X konkurencyjność)</t>
  </si>
  <si>
    <t>2 
(1 X przetarg, 
1 X konkurencyjność)</t>
  </si>
  <si>
    <t>1
 (przetarg)</t>
  </si>
  <si>
    <t>1
(konkurencyjność)</t>
  </si>
  <si>
    <t>1
(przetarg)</t>
  </si>
  <si>
    <t>15
(zasada konkurencyjności)</t>
  </si>
  <si>
    <t xml:space="preserve">2
(zasada konkurencyjności) </t>
  </si>
  <si>
    <t xml:space="preserve">3
1 PZP, 2 zasada konkurencyjności </t>
  </si>
  <si>
    <t>06.12.2016</t>
  </si>
  <si>
    <t>3 (2 przetargi i 1 konkurencyjność)</t>
  </si>
  <si>
    <t>1 przetarg</t>
  </si>
  <si>
    <t>2 (2 przetargi nieograniczone przy czym projekt budowlany, roboty budowlane, nadzór autorski i promocja w ramach jednego postępowania realizowanego w formule 'zaprojektuj i wybuduj')</t>
  </si>
  <si>
    <t>2 (1 przetarg 'zaprojektuj i wybuduj' + 1 konkurencyjność)</t>
  </si>
  <si>
    <t>1 przetarg 'zaprojektuj i wybuduj'</t>
  </si>
  <si>
    <t>wyjaśnienia wpłynęły 07.12.2016</t>
  </si>
  <si>
    <t>negatywny</t>
  </si>
  <si>
    <t xml:space="preserve">2
(1x przetard na roboty budowlane, 1x przetarg na rekonstrukcję pomieszcseń, zakup wyposażenia i urzdzeń)"
</t>
  </si>
  <si>
    <t>1 
przetarg nieograniczony</t>
  </si>
  <si>
    <t>1 
przetarg na roboty budowalne</t>
  </si>
  <si>
    <t>2 
(przetarg nieograniczony)</t>
  </si>
  <si>
    <t>2
(przetarg nieograniczony i wolna ręka)</t>
  </si>
  <si>
    <t>wpłynęły poprawki</t>
  </si>
  <si>
    <t>Postępowania kwalifikowalne</t>
  </si>
  <si>
    <t>2
(1 x postępowania, 1X konkurencyjność)</t>
  </si>
  <si>
    <t>1 (przetarg nieograniczony)</t>
  </si>
  <si>
    <t>2 (zasada konkurencyjności)</t>
  </si>
  <si>
    <t>1 (zasada konkurencyjności) opracowanie projektów budowlanych wraz z ich realizacją</t>
  </si>
  <si>
    <t>3 (zasada konkurencyjności)</t>
  </si>
  <si>
    <t xml:space="preserve">1 (zasada konkurencyjności) wybór wykonawcy rzeczowej części projektu w formule "zaprojektuj i wybuduj" </t>
  </si>
  <si>
    <t>P.Sas</t>
  </si>
  <si>
    <t>M.Lesicki</t>
  </si>
  <si>
    <t>J.Sienkiewicz</t>
  </si>
  <si>
    <t>08.12.2016</t>
  </si>
  <si>
    <t>4
(przetargi)</t>
  </si>
  <si>
    <t>W.Jemielita</t>
  </si>
  <si>
    <t>A.Skubisz</t>
  </si>
  <si>
    <t>09.12.2016</t>
  </si>
  <si>
    <t>8.12.2016</t>
  </si>
  <si>
    <t>Wioletta jemielita</t>
  </si>
  <si>
    <t>Anna Skubisz</t>
  </si>
  <si>
    <t>Marek Górski</t>
  </si>
  <si>
    <t>poprawny</t>
  </si>
  <si>
    <t>P. Sas</t>
  </si>
  <si>
    <t>A. Jaśniewicz</t>
  </si>
  <si>
    <t>M. Grudziński</t>
  </si>
  <si>
    <t>J. Sienkiewicz</t>
  </si>
  <si>
    <t>12.12.2016</t>
  </si>
  <si>
    <t>13.12.2016</t>
  </si>
  <si>
    <t>23.11.2016/
13.12.2016</t>
  </si>
  <si>
    <t>14.12.2016</t>
  </si>
  <si>
    <t>Piotr Jaś/
Paweł Peta</t>
  </si>
  <si>
    <t>M. Lesicki</t>
  </si>
  <si>
    <t>A. Skubisz/
P.Jaś</t>
  </si>
  <si>
    <t>P. Peta/
M.Tiede</t>
  </si>
  <si>
    <t>W.Jemielita/P.Zarzycki</t>
  </si>
  <si>
    <t>P.Jaś/M.Górski</t>
  </si>
  <si>
    <t>Piotr Jaś</t>
  </si>
  <si>
    <t>Michał Tiede</t>
  </si>
  <si>
    <t>P.Jaś</t>
  </si>
  <si>
    <t>M.Tiede</t>
  </si>
  <si>
    <t>P. Zarzycki</t>
  </si>
  <si>
    <t>P. Peta</t>
  </si>
  <si>
    <t>10.12.2016</t>
  </si>
  <si>
    <t>M. Zioło</t>
  </si>
  <si>
    <t>skan 11.12.2016</t>
  </si>
  <si>
    <t>Wioletta Jemielita / Piotr Jaś</t>
  </si>
  <si>
    <t>Piotr Zarzycki / Michał Tiede</t>
  </si>
  <si>
    <t>Paweł Peta</t>
  </si>
  <si>
    <t>15.12.2016</t>
  </si>
  <si>
    <t>Piotr Jaś/Anna Skubisz</t>
  </si>
  <si>
    <t>Michał Tiede/Wioletta Jemielita</t>
  </si>
  <si>
    <t>09.12.2016/13.12.2016</t>
  </si>
  <si>
    <t>P.Peta</t>
  </si>
  <si>
    <t xml:space="preserve">09.12.2016 </t>
  </si>
  <si>
    <r>
      <rPr>
        <strike/>
        <u/>
        <sz val="11"/>
        <rFont val="Calibri"/>
        <family val="2"/>
        <charset val="238"/>
        <scheme val="minor"/>
      </rPr>
      <t>M.Semperska/</t>
    </r>
    <r>
      <rPr>
        <strike/>
        <sz val="11"/>
        <rFont val="Calibri"/>
        <family val="2"/>
        <charset val="238"/>
        <scheme val="minor"/>
      </rPr>
      <t>M.Staniszewska-Kuś</t>
    </r>
  </si>
  <si>
    <t>Nie złożono poprawionej dokumentacji. Brak mozliwości wydłużenia terminu -pismo z dnia 15.12.2016 r.</t>
  </si>
  <si>
    <t>16.12.2016</t>
  </si>
  <si>
    <t xml:space="preserve">M. Grudziński </t>
  </si>
  <si>
    <t>A. Malkowski</t>
  </si>
  <si>
    <t>19.12.2016</t>
  </si>
  <si>
    <t>MichałTiede</t>
  </si>
  <si>
    <t>18.12.2016</t>
  </si>
  <si>
    <t>20.12.2016</t>
  </si>
  <si>
    <t>Michał Tiede
Paweł Peta</t>
  </si>
  <si>
    <t>Marek Górski
Anna Skubisz</t>
  </si>
  <si>
    <t>16.12.2016
19.12.2016</t>
  </si>
  <si>
    <t xml:space="preserve">pozytywny </t>
  </si>
  <si>
    <t>Michał Tiede / Paweł Peta</t>
  </si>
  <si>
    <t>Piotr Jaś / Anna Skubisz</t>
  </si>
  <si>
    <t>A. Bera</t>
  </si>
  <si>
    <t>17.12.2016</t>
  </si>
  <si>
    <t>22.12.2016</t>
  </si>
  <si>
    <t>21.12.2016</t>
  </si>
  <si>
    <t>wz. EW</t>
  </si>
  <si>
    <t>23.12.2016</t>
  </si>
  <si>
    <t>Piotr Zarzycki</t>
  </si>
  <si>
    <t>27.12.2016</t>
  </si>
  <si>
    <t>11.12.2016</t>
  </si>
  <si>
    <t>28.12.2016</t>
  </si>
  <si>
    <t>-</t>
  </si>
  <si>
    <t>29.12.2016</t>
  </si>
  <si>
    <t>A.Kmieć/M.Staniszewska-Kuś</t>
  </si>
  <si>
    <t>A.Bera</t>
  </si>
  <si>
    <t>aktualizacja budżetu</t>
  </si>
  <si>
    <t>02.01.2017</t>
  </si>
  <si>
    <t xml:space="preserve">M. Lesicki </t>
  </si>
  <si>
    <t xml:space="preserve">22.12.2016 </t>
  </si>
  <si>
    <t>30.12.2016</t>
  </si>
  <si>
    <t>03.01.2017</t>
  </si>
  <si>
    <t>04.01.2017</t>
  </si>
  <si>
    <t>04.01.2016</t>
  </si>
  <si>
    <t xml:space="preserve">Piotr Zarzycki </t>
  </si>
  <si>
    <t>korekta budżetu</t>
  </si>
  <si>
    <t>M.Górski</t>
  </si>
  <si>
    <t xml:space="preserve">04.01.2017 </t>
  </si>
  <si>
    <r>
      <rPr>
        <strike/>
        <sz val="11"/>
        <rFont val="Calibri"/>
        <family val="2"/>
        <charset val="238"/>
        <scheme val="minor"/>
      </rPr>
      <t xml:space="preserve">E.Wierzba
</t>
    </r>
    <r>
      <rPr>
        <sz val="11"/>
        <rFont val="Calibri"/>
        <family val="2"/>
        <charset val="238"/>
        <scheme val="minor"/>
      </rPr>
      <t>Liliana Kuryj</t>
    </r>
  </si>
  <si>
    <t>05.01.2017</t>
  </si>
  <si>
    <t>09.01.2017</t>
  </si>
  <si>
    <t>09.01.2016</t>
  </si>
  <si>
    <t>M. Szewczuk</t>
  </si>
  <si>
    <t>10.01.2017</t>
  </si>
  <si>
    <t>A Jaśniewicz</t>
  </si>
  <si>
    <t>11.01.2017</t>
  </si>
  <si>
    <t>A. Gardzińska</t>
  </si>
  <si>
    <t>30.12.2017</t>
  </si>
  <si>
    <t>Data aktualizacji dokumentacji aplikacyjnej na etapie oceny merytorycznej I stopnia</t>
  </si>
  <si>
    <t>Wiolettta Jemielita</t>
  </si>
  <si>
    <t>12.01.2017</t>
  </si>
  <si>
    <t>A.Góralska</t>
  </si>
  <si>
    <t>16.</t>
  </si>
  <si>
    <t>13.01.2017</t>
  </si>
  <si>
    <t>16.01.2017</t>
  </si>
  <si>
    <t>14.01.2017</t>
  </si>
  <si>
    <t>17.01.2017</t>
  </si>
  <si>
    <t>15.01.2017</t>
  </si>
  <si>
    <t>TRYB KONKURSOWY</t>
  </si>
  <si>
    <t>INFORMACJA O WYNIKACH OCENY WSTĘPNEJ</t>
  </si>
  <si>
    <t>Nr konkursu: RPZP.04.09.00-IZ.00-32-001/16</t>
  </si>
  <si>
    <t>Działanie 4.9 Rozwój zasobów endogenicznych</t>
  </si>
  <si>
    <t>PROJEKTY OCENIONE POZYTYWNIE</t>
  </si>
  <si>
    <t>NUMER PROJEKTU</t>
  </si>
  <si>
    <t>PROJEKTY OCENIONE NEGATYWNIE</t>
  </si>
  <si>
    <t>PROJEKTY WYCOFANE</t>
  </si>
  <si>
    <r>
      <rPr>
        <sz val="11"/>
        <rFont val="Calibri"/>
        <family val="2"/>
        <charset val="238"/>
        <scheme val="minor"/>
      </rPr>
      <t xml:space="preserve">M.Staniszewska - Kus </t>
    </r>
    <r>
      <rPr>
        <strike/>
        <sz val="11"/>
        <rFont val="Calibri"/>
        <family val="2"/>
        <charset val="238"/>
        <scheme val="minor"/>
      </rPr>
      <t>E.Wierzba</t>
    </r>
  </si>
  <si>
    <r>
      <rPr>
        <b/>
        <u/>
        <sz val="11"/>
        <rFont val="Calibri"/>
        <family val="2"/>
        <charset val="238"/>
        <scheme val="minor"/>
      </rPr>
      <t>D.Rysiewicz</t>
    </r>
    <r>
      <rPr>
        <sz val="11"/>
        <rFont val="Calibri"/>
        <family val="2"/>
        <charset val="238"/>
        <scheme val="minor"/>
      </rPr>
      <t>/</t>
    </r>
    <r>
      <rPr>
        <strike/>
        <sz val="11"/>
        <rFont val="Calibri"/>
        <family val="2"/>
        <charset val="238"/>
        <scheme val="minor"/>
      </rPr>
      <t>M.Staniszewska-Kuś</t>
    </r>
  </si>
  <si>
    <r>
      <rPr>
        <sz val="11"/>
        <rFont val="Calibri"/>
        <family val="2"/>
        <charset val="238"/>
        <scheme val="minor"/>
      </rPr>
      <t xml:space="preserve">M. Semperska </t>
    </r>
    <r>
      <rPr>
        <strike/>
        <sz val="11"/>
        <rFont val="Calibri"/>
        <family val="2"/>
        <charset val="238"/>
        <scheme val="minor"/>
      </rPr>
      <t>E.Wierzba</t>
    </r>
  </si>
  <si>
    <r>
      <t>M.Semperska/</t>
    </r>
    <r>
      <rPr>
        <b/>
        <strike/>
        <u/>
        <sz val="11"/>
        <rFont val="Calibri"/>
        <family val="2"/>
        <charset val="238"/>
        <scheme val="minor"/>
      </rPr>
      <t>M.Staniszewska-Kuś</t>
    </r>
  </si>
  <si>
    <t>ALOKACJA</t>
  </si>
  <si>
    <t>odrzucony na ocenie merytorycznej I stopnia</t>
  </si>
  <si>
    <t>przeszedł pozytywnie ocenę merytoryczną I stopnia</t>
  </si>
  <si>
    <t>prawdopodobnie projekt będzie odrzucony na OMIstopnia</t>
  </si>
  <si>
    <t>w dniu 18 01 2017 r. przekazane do eko-fin; projekt zostanie prawdopodobnie rekomendowany do dofinansowania;</t>
  </si>
  <si>
    <t>wnioskodawca został wezwany do złożenia wyjaśnień w zakresie OOŚ; pozostała ocena mer-tech;</t>
  </si>
  <si>
    <t>SUMA PO OCENIE WSTĘPNEJ:</t>
  </si>
  <si>
    <t>wysłano pismo informujące o konieczności korekty budżetu; pozostała ocena eko-fin;</t>
  </si>
  <si>
    <t>wysłano pismo informujące o konieczności korekty budżetu; skanem wyjaśnienia 20 01 2017 r.; pozostała ocena eko-fin;</t>
  </si>
  <si>
    <t>wysłano pismo informujące o konieczności korekty budżetu; pozostała ocena mer-tech i eko-fin;</t>
  </si>
  <si>
    <t>wysłano pismo informujące o konieczności korekty budżetu; korekta do 20 01 2017 r.; pozostała ocena eko-fin;</t>
  </si>
  <si>
    <t>Całkowita wartość projektu</t>
  </si>
  <si>
    <t>Całkowita wartość wydatków kwalifikowalne</t>
  </si>
  <si>
    <t>%</t>
  </si>
  <si>
    <t>Całkowita wartość wydatków kwalifikowalnych</t>
  </si>
  <si>
    <t>kwoty zostana pomnijszone o wydatki uznane za niekwalifikowalne</t>
  </si>
  <si>
    <t>kwoty zostaną pomniejszone o wydatki uznane za niekwalifikowalne</t>
  </si>
  <si>
    <t>19.01.2017</t>
  </si>
  <si>
    <t>18.01.2017</t>
  </si>
  <si>
    <t>SUMA PO OCENIE MERYTORYCZNEJ I STOPNIA:</t>
  </si>
  <si>
    <t>Wskaźnik efektywności kosztowej (WEK) = (X/Y)*10</t>
  </si>
  <si>
    <t>X - WEK najniższy w grupie ocenianych projektów</t>
  </si>
  <si>
    <t xml:space="preserve">Y - WEK ocenianego projektu </t>
  </si>
  <si>
    <t>A - waga kryterium</t>
  </si>
  <si>
    <t>Liczba turystów (wskaźnik rezultatu)</t>
  </si>
  <si>
    <t>Wskaźnik Efektywności Kosztowej Projektu</t>
  </si>
  <si>
    <t>Liczba punktów</t>
  </si>
  <si>
    <t>(Y)</t>
  </si>
  <si>
    <t>(X/Y)*A</t>
  </si>
  <si>
    <t>8 000 000,00 z</t>
  </si>
  <si>
    <t>„Utworzenie szlaku kajakowego wokół Jez. Szczucze, jako uzupełnienie oferty turystyki aktywnej w mieście i gminie Golczewo”</t>
  </si>
  <si>
    <t>Historyczna ścieżka edukacyjna w Budzistowie – dawnym przedlokacyjnym Kołobrzegu „Wrota czasu - tropimy historię”</t>
  </si>
  <si>
    <t>Wzmocnienie potencjału rozwojowego wyspy Karsibór w oparciu o cenne walory przyrodnicze i kulturowe - budowa przystani kajakowej na wyspie Karsibór</t>
  </si>
  <si>
    <t>Regionalne Laboratorium Tradycji w Przelewicach miejscem spotkań i rekreacji dla mieszkańców województwa zachodniopomorskiego</t>
  </si>
  <si>
    <t>Wykorzystanie potencjału endogenicznego barokowego pałacu w Siemczynie poprzez przystosowanie części pałacu do celów wystawienniczych i prezentacyjnych w zakresie niezbędnym do oferowania usług turystycznych i rekreacyjnych związanych z
odtwórstwem historycznym.</t>
  </si>
  <si>
    <t>Wzmocnienie potencjału rekreacyjnego i turystycznego Pomorza Zachodniego poprzez budowę parku etnograficznego w Niechorzu</t>
  </si>
  <si>
    <t>dofinansowanie w wod 1665497,39</t>
  </si>
  <si>
    <t>Budowa sezonowych pomostów pływających dla kajaków na przystani SEJK POGOŃ w Szczecin</t>
  </si>
  <si>
    <t>Budowa infrastruktury turystycznej Szlaku Elektrowni Wodnych wraz z oznakowaniem turystycznym szlaku na terenie gminy Świeszyn</t>
  </si>
  <si>
    <t>Rozwój wielofunkcyjnej infrastruktury rekreacyjnej poprzez rekonstrukcję średniowiecznego grodu w Moryniu oraz przystosowanie go do działalności rekreacyjnej i turystyczne</t>
  </si>
  <si>
    <t>skorygowano budżet</t>
  </si>
  <si>
    <t>23.01.2017</t>
  </si>
  <si>
    <t>20.01.2017</t>
  </si>
  <si>
    <t>lwoty pomniejszone, zgodnie z korektą wniosku opublikowaną 23.01.2017</t>
  </si>
  <si>
    <r>
      <t xml:space="preserve">wysłano pismo informujące o konieczności korekty budżetu;  pozostała ocena eko-fin;
</t>
    </r>
    <r>
      <rPr>
        <i/>
        <sz val="9"/>
        <color rgb="FFFF0000"/>
        <rFont val="Calibri"/>
        <family val="2"/>
        <charset val="238"/>
        <scheme val="minor"/>
      </rPr>
      <t>WYSŁAĆ NA EKO_FIN WARTOŚCI po korekcie budżetu</t>
    </r>
  </si>
  <si>
    <t>24.01.2017</t>
  </si>
  <si>
    <t>pozytwny</t>
  </si>
  <si>
    <r>
      <t xml:space="preserve">22.12.2016
</t>
    </r>
    <r>
      <rPr>
        <sz val="11"/>
        <color rgb="FFFF0000"/>
        <rFont val="Calibri"/>
        <family val="2"/>
        <charset val="238"/>
        <scheme val="minor"/>
      </rPr>
      <t>19.01.2017 przekazano informację, że projekt został oceniony negatywnie na ocenie mer. I st.</t>
    </r>
  </si>
  <si>
    <t>przeszedł pozytywnie ocenę merytoryczną I stopnia - skorygowano budżet</t>
  </si>
  <si>
    <t>25.01.2017</t>
  </si>
  <si>
    <t xml:space="preserve">L.Szymala/ </t>
  </si>
  <si>
    <t>poprawna</t>
  </si>
  <si>
    <r>
      <rPr>
        <strike/>
        <sz val="11"/>
        <rFont val="Calibri"/>
        <family val="2"/>
        <charset val="238"/>
        <scheme val="minor"/>
      </rPr>
      <t>D.Rysiewicz/</t>
    </r>
    <r>
      <rPr>
        <b/>
        <strike/>
        <u/>
        <sz val="11"/>
        <rFont val="Calibri"/>
        <family val="2"/>
        <charset val="238"/>
        <scheme val="minor"/>
      </rPr>
      <t xml:space="preserve"> </t>
    </r>
    <r>
      <rPr>
        <strike/>
        <sz val="11"/>
        <rFont val="Calibri"/>
        <family val="2"/>
        <charset val="238"/>
        <scheme val="minor"/>
      </rPr>
      <t>E.Wierzba</t>
    </r>
    <r>
      <rPr>
        <b/>
        <u/>
        <sz val="11"/>
        <rFont val="Calibri"/>
        <family val="2"/>
        <charset val="238"/>
        <scheme val="minor"/>
      </rPr>
      <t>/A. Góralska</t>
    </r>
  </si>
  <si>
    <t>Modernizacja infrastruktury portu turystycznego, żeglarskiego w Trzebieży w ramach projektu Zachodniopomorski Szlak Żeglarski – sieć portów turystycznych Pomorza Zachodniego</t>
  </si>
  <si>
    <r>
      <rPr>
        <strike/>
        <sz val="11"/>
        <rFont val="Calibri"/>
        <family val="2"/>
        <charset val="238"/>
        <scheme val="minor"/>
      </rPr>
      <t>E.Wierzba/</t>
    </r>
    <r>
      <rPr>
        <b/>
        <u/>
        <sz val="11"/>
        <rFont val="Calibri"/>
        <family val="2"/>
        <charset val="238"/>
        <scheme val="minor"/>
      </rPr>
      <t>J. Łempicka</t>
    </r>
  </si>
  <si>
    <t>27.01.2017</t>
  </si>
  <si>
    <t>TAK</t>
  </si>
  <si>
    <t>18.01.2017, 26.01.2017</t>
  </si>
  <si>
    <t>26.01.2017</t>
  </si>
  <si>
    <t>27.01.2016</t>
  </si>
  <si>
    <t>27,01.2017</t>
  </si>
  <si>
    <t>27.012017</t>
  </si>
  <si>
    <t>A.Rybakiewicz/S.Prusiewicz
22.12.2016/27.01.2017</t>
  </si>
  <si>
    <t>D.Jodko
22.12.2016/27.01.2017</t>
  </si>
  <si>
    <r>
      <t>M.Staniszewska-Kuś/</t>
    </r>
    <r>
      <rPr>
        <strike/>
        <u/>
        <sz val="11"/>
        <rFont val="Calibri"/>
        <family val="2"/>
        <charset val="238"/>
        <scheme val="minor"/>
      </rPr>
      <t>A.Hirsch</t>
    </r>
  </si>
  <si>
    <r>
      <rPr>
        <b/>
        <strike/>
        <u/>
        <sz val="11"/>
        <rFont val="Calibri"/>
        <family val="2"/>
        <charset val="238"/>
        <scheme val="minor"/>
      </rPr>
      <t>M.Staniszewska-Kuś</t>
    </r>
    <r>
      <rPr>
        <strike/>
        <sz val="11"/>
        <rFont val="Calibri"/>
        <family val="2"/>
        <charset val="238"/>
        <scheme val="minor"/>
      </rPr>
      <t>/</t>
    </r>
    <r>
      <rPr>
        <strike/>
        <u/>
        <sz val="11"/>
        <rFont val="Calibri"/>
        <family val="2"/>
        <charset val="238"/>
        <scheme val="minor"/>
      </rPr>
      <t>A.Hirsch</t>
    </r>
  </si>
  <si>
    <t>% przyznanych punktów w ramach oceny</t>
  </si>
  <si>
    <t>INFORMACJA O WYNIKACH OCENY MERYTORYCZNEJ II STOPNIA</t>
  </si>
  <si>
    <r>
      <t xml:space="preserve">PROJEKTY OCENIONE NEGATYWNIE </t>
    </r>
    <r>
      <rPr>
        <b/>
        <u/>
        <sz val="11"/>
        <color theme="1"/>
        <rFont val="Calibri"/>
        <family val="2"/>
        <charset val="238"/>
        <scheme val="minor"/>
      </rPr>
      <t>OCENA WSTĘPNA</t>
    </r>
  </si>
  <si>
    <r>
      <t xml:space="preserve">PROJEKTY OCENIONE NEGATYWNIE </t>
    </r>
    <r>
      <rPr>
        <b/>
        <u/>
        <sz val="11"/>
        <color theme="1"/>
        <rFont val="Calibri"/>
        <family val="2"/>
        <charset val="238"/>
        <scheme val="minor"/>
      </rPr>
      <t>OCENA MERYTORYCZNA I STOPNIA</t>
    </r>
  </si>
  <si>
    <r>
      <rPr>
        <strike/>
        <sz val="11"/>
        <rFont val="Calibri"/>
        <family val="2"/>
        <charset val="238"/>
        <scheme val="minor"/>
      </rPr>
      <t>A. Bednarska</t>
    </r>
    <r>
      <rPr>
        <sz val="11"/>
        <rFont val="Calibri"/>
        <family val="2"/>
        <charset val="238"/>
        <scheme val="minor"/>
      </rPr>
      <t xml:space="preserve"> J. Łempicka </t>
    </r>
  </si>
  <si>
    <t>projekty odrzucone</t>
  </si>
  <si>
    <t>projekty dofinansowane</t>
  </si>
  <si>
    <t>Oś priorytetowa 4 Naturalne otoczenie człowieka</t>
  </si>
  <si>
    <t>NUMER WNIOSKU O DOFINANSOWANIE</t>
  </si>
  <si>
    <t>LP.</t>
  </si>
  <si>
    <t>Numer konkursu: RPZP.04.01.00-IZ.00-32-001/17</t>
  </si>
  <si>
    <t>Działanie 4.1 Dziedzictwo kulturowe</t>
  </si>
  <si>
    <t>Gmina Myślibórz</t>
  </si>
  <si>
    <t>Konserwacja i zabezpieczenie fragmentów murów obronnych, elewacji Bramy Pyrzyckiej i Baszty Prochowej w gminie Myślibórz</t>
  </si>
  <si>
    <t>RPZP.04.01.00-32-1002/17</t>
  </si>
  <si>
    <t>RPZP.04.01.00-32-1022/17</t>
  </si>
  <si>
    <t>Gmina Barlinek</t>
  </si>
  <si>
    <t>Odtworzenie walorów historycznych murów obronnych w Barlinku</t>
  </si>
  <si>
    <t>RPZP.04.01.00-32-1010/17</t>
  </si>
  <si>
    <t>Gmina Pyrzyce</t>
  </si>
  <si>
    <t>RPZP.04.01.00-32-1015/17</t>
  </si>
  <si>
    <t>Zarząd Portu Morskiego Kołobrzeg Sp. z o.o</t>
  </si>
  <si>
    <t>RPZP.04.01.00-32-1017/17</t>
  </si>
  <si>
    <t>RPZP.04.01.00-32-1006/17</t>
  </si>
  <si>
    <t>Gmina Resko</t>
  </si>
  <si>
    <t>RPZP.04.01.00-32-1013/17</t>
  </si>
  <si>
    <t>RPZP.04.01.00-32-1001/17</t>
  </si>
  <si>
    <t>RPZP.04.01.00-32-1021/17</t>
  </si>
  <si>
    <t>Gmina Łobez</t>
  </si>
  <si>
    <t>RPZP.04.01.00-32-1014/17</t>
  </si>
  <si>
    <t>Gmina Gryfino</t>
  </si>
  <si>
    <t>RPZP.04.01.00-32-1024/17</t>
  </si>
  <si>
    <t>RPZP.04.01.00-32-1026/17</t>
  </si>
  <si>
    <t>RPZP.04.01.00-32-1012/17</t>
  </si>
  <si>
    <t>RPZP.04.01.00-32-1025/17</t>
  </si>
  <si>
    <t>RPZP.04.01.00-32-1009/17</t>
  </si>
  <si>
    <t>Komenda Miejska Państwowej Straży Pożarnej w Szczecinie</t>
  </si>
  <si>
    <t>Komenda Wojewódzka Policji w Szczecinie</t>
  </si>
  <si>
    <t>RPZP.04.01.00-32-1003/17</t>
  </si>
  <si>
    <t>Ochrona dziedzictwa Pomorza Zachodniego oraz zwiększenie potencjału turystycznego regionu poprzez renowację i dostosowanie do nowych funkcji kulturalnych zabytkowego obiektu KPP Kołobrzeg</t>
  </si>
  <si>
    <t>Przedsiębiorstwo Produkcyjno Handlowo Usługowe ”Ptaszynka” Zbigniew Zając</t>
  </si>
  <si>
    <t>RPZP.04.01.00-32-1016/17</t>
  </si>
  <si>
    <t>Powiat Świdwiński</t>
  </si>
  <si>
    <t>RPZP.04.01.00-32-1028/17</t>
  </si>
  <si>
    <t>Gmina Nowogard</t>
  </si>
  <si>
    <t>Gmina Nowogródek Pomorski</t>
  </si>
  <si>
    <t>RPZP.04.01.00-32-1019/17</t>
  </si>
  <si>
    <t>Renowacja mauzoleum rodu von Borcke wraz z terenem przyległym w miejscowości Giżyn</t>
  </si>
  <si>
    <t>RPZP.04.01.00-32-1020/17</t>
  </si>
  <si>
    <t>Medvest Robert Pieruta</t>
  </si>
  <si>
    <t>Całkowita wartość projektu
(zł)</t>
  </si>
  <si>
    <t>Całkowita kwota wydatków kwalifikowlnych (zł)</t>
  </si>
  <si>
    <t>Wartość dofinansowania
(zł)</t>
  </si>
  <si>
    <t>Projekty wybrane do dofinansowania (data wyboru projektu do dofinansowania)</t>
  </si>
  <si>
    <t xml:space="preserve">Renowacja i odbudowa zabytkowego ogrodzenia na terenie zespołu pałacowo-parkowego w Krzecku
</t>
  </si>
  <si>
    <t>Henrykowskie Stowarzyszenie 
w Siemczynie</t>
  </si>
  <si>
    <t>Zabezpieczenie murów obronnych i czatowni między Basztami Sowią i Lodową 
w Pyrzycach Etap II</t>
  </si>
  <si>
    <t>Rewaloryzacja zabytkowego parku pałacowego  w Batowie - gmina Lipiany</t>
  </si>
  <si>
    <t>Renowacja zabytkowego Ratusza 
w Kołobrzegu – etap III</t>
  </si>
  <si>
    <t>Rewitalizacja kolei wąskotorowej 
w Koszalinie - etap I</t>
  </si>
  <si>
    <t>Zagospodarowanie Placu Wolności 
w Nowogardzie w celu zwiększenia atrakcyjności zasobów kultury Regionu</t>
  </si>
  <si>
    <t>Rewaloryzacja murów obronnych wokół Starego Miasta na odcinku od ul. Wojska Polskiego do ul. Wodnej oraz Baszty Kaszanej w Trzebiatowie</t>
  </si>
  <si>
    <t>Zwiększenie atrakcyjności zasobów kultury regionu  w wyniku zachowania dziedzictwa kulturowego w postaci barokowego pałacu w Siemczynie, gm. Czaplinek poprzez remont dachu połączony z adaptacją poddasza na „Uniwersalium Rzemiosł Różnych”</t>
  </si>
  <si>
    <t>Rewaloryzacja Wzgórza Rolanda w celu przywrócenia funkcji turystyczno - rekreacyjnej Parku Miejskiego w Łobzie</t>
  </si>
  <si>
    <t>Restauracja kompleksu pałacowego 
w Rybokartach na rzecz wzrostu potencjału  turystycznego i kulturalnego regionu</t>
  </si>
  <si>
    <t>Na straży historii - Renowacja murów obronnych wraz z Basztą Prochową i Basztą Menniczą oraz konserwacja ruin Kaplicy Św. Jerzego wraz z zagospodarowaniem terenu</t>
  </si>
  <si>
    <t>Zwiększenie atrakcyjności zasobów kultury poprzez remont i konserwację Pałacyku pod Lwami w Gryfinie wraz z zagospodarowaniem terenu</t>
  </si>
  <si>
    <t>Gmina Miasto Kołobrzeg</t>
  </si>
  <si>
    <t>Dziedzictwo Borków - prace konserwatorskie 
i restauratorskie zabytków związanych 
z Rodem Borków w Gminie Resko</t>
  </si>
  <si>
    <t>13.11.2017</t>
  </si>
  <si>
    <t>22.11.2017</t>
  </si>
  <si>
    <t>LISTA PROJEKTÓW, KTÓRE SPEŁNIŁY KRYTERIA WYBORU, UZYSKAŁY KOLEJNO NAJWYŻSZĄ LICZBĘ PUNKTÓW I ZOSTAŁY WYBRANE DO DOFINANSOWANIA</t>
  </si>
  <si>
    <t>Wzrost atrakcyjności zasobów kultury Pomorza Zachodniego poprzez przeprowadzenie prac konserwatorskich 
i restauratorskich przy Reducie Morast 
w Kołobrzegu - cennym zabytku na Zachodniopomorskim Szlaku Żeglarskim</t>
  </si>
  <si>
    <t>rezygnacja z podpisania umowy</t>
  </si>
  <si>
    <t>Renowacja zabytkowej fasady kompleksu budynków Komendy Miejskiej Państwowej Straży Pożarnej w Szczecinie przy ul. Grodzkiej 1/5 oraz dostosowanie-przebudowa części pomieszczeń parteru na cele Izby Tradycji</t>
  </si>
  <si>
    <t>23.04.2018</t>
  </si>
  <si>
    <t>Załącznik nr 1 do Uchwały nr  697/18 z dnia 23 kwietnia 2018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</si>
</sst>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zł&quot;;[Red]\-#,##0.00\ &quot;zł&quot;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&quot;zł&quot;"/>
    <numFmt numFmtId="165" formatCode="#,##0.00\ _z_ł"/>
  </numFmts>
  <fonts count="38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u/>
      <sz val="11"/>
      <name val="Calibri"/>
      <family val="2"/>
      <charset val="238"/>
      <scheme val="minor"/>
    </font>
    <font>
      <b/>
      <strike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trike/>
      <u/>
      <sz val="1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strike/>
      <u/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u/>
      <sz val="9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  <font>
      <sz val="11"/>
      <color theme="1"/>
      <name val="Czcionka tekstu podstawowego"/>
      <charset val="238"/>
    </font>
    <font>
      <b/>
      <sz val="10"/>
      <color theme="1"/>
      <name val="Czcionka tekstu podstawowego"/>
      <charset val="238"/>
    </font>
    <font>
      <u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9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6">
    <xf numFmtId="0" fontId="0" fillId="0" borderId="0"/>
    <xf numFmtId="0" fontId="2" fillId="0" borderId="0"/>
    <xf numFmtId="0" fontId="3" fillId="0" borderId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</cellStyleXfs>
  <cellXfs count="412">
    <xf numFmtId="0" fontId="0" fillId="0" borderId="0" xfId="0"/>
    <xf numFmtId="0" fontId="7" fillId="0" borderId="0" xfId="0" applyFont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4" fontId="6" fillId="0" borderId="39" xfId="0" applyNumberFormat="1" applyFont="1" applyBorder="1" applyAlignment="1">
      <alignment horizontal="center" vertical="center" wrapText="1"/>
    </xf>
    <xf numFmtId="4" fontId="6" fillId="0" borderId="40" xfId="0" applyNumberFormat="1" applyFont="1" applyBorder="1" applyAlignment="1">
      <alignment horizontal="center" vertical="center" wrapText="1"/>
    </xf>
    <xf numFmtId="4" fontId="6" fillId="0" borderId="11" xfId="0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center" vertical="center" wrapText="1"/>
    </xf>
    <xf numFmtId="4" fontId="6" fillId="0" borderId="16" xfId="0" applyNumberFormat="1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164" fontId="6" fillId="0" borderId="11" xfId="0" applyNumberFormat="1" applyFont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center" vertical="center" wrapText="1"/>
    </xf>
    <xf numFmtId="164" fontId="6" fillId="0" borderId="18" xfId="0" applyNumberFormat="1" applyFont="1" applyBorder="1" applyAlignment="1">
      <alignment horizontal="center" vertical="center" wrapText="1"/>
    </xf>
    <xf numFmtId="164" fontId="6" fillId="0" borderId="36" xfId="0" applyNumberFormat="1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7" borderId="35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164" fontId="13" fillId="0" borderId="13" xfId="0" applyNumberFormat="1" applyFont="1" applyBorder="1" applyAlignment="1">
      <alignment horizontal="center" vertical="center" wrapText="1"/>
    </xf>
    <xf numFmtId="164" fontId="13" fillId="0" borderId="11" xfId="0" applyNumberFormat="1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164" fontId="6" fillId="0" borderId="14" xfId="0" applyNumberFormat="1" applyFont="1" applyBorder="1" applyAlignment="1">
      <alignment horizontal="center" vertical="center" wrapText="1"/>
    </xf>
    <xf numFmtId="164" fontId="6" fillId="0" borderId="16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164" fontId="13" fillId="0" borderId="12" xfId="0" applyNumberFormat="1" applyFont="1" applyBorder="1" applyAlignment="1">
      <alignment horizontal="center" vertical="center" wrapText="1"/>
    </xf>
    <xf numFmtId="164" fontId="13" fillId="0" borderId="17" xfId="0" applyNumberFormat="1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7" borderId="35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/>
    </xf>
    <xf numFmtId="0" fontId="0" fillId="1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0" xfId="0" applyBorder="1"/>
    <xf numFmtId="0" fontId="12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 wrapText="1"/>
    </xf>
    <xf numFmtId="10" fontId="6" fillId="0" borderId="1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165" fontId="6" fillId="9" borderId="1" xfId="0" applyNumberFormat="1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165" fontId="12" fillId="9" borderId="1" xfId="0" applyNumberFormat="1" applyFont="1" applyFill="1" applyBorder="1" applyAlignment="1">
      <alignment horizontal="center" vertical="center" wrapText="1"/>
    </xf>
    <xf numFmtId="10" fontId="12" fillId="9" borderId="1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165" fontId="7" fillId="9" borderId="1" xfId="0" applyNumberFormat="1" applyFont="1" applyFill="1" applyBorder="1" applyAlignment="1">
      <alignment horizontal="center" vertical="center" wrapText="1"/>
    </xf>
    <xf numFmtId="10" fontId="7" fillId="9" borderId="1" xfId="0" applyNumberFormat="1" applyFont="1" applyFill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0" fillId="9" borderId="0" xfId="0" applyFill="1"/>
    <xf numFmtId="0" fontId="7" fillId="9" borderId="0" xfId="0" applyFont="1" applyFill="1" applyBorder="1" applyAlignment="1">
      <alignment horizontal="right" vertical="center" wrapText="1"/>
    </xf>
    <xf numFmtId="0" fontId="7" fillId="9" borderId="0" xfId="0" applyFont="1" applyFill="1" applyBorder="1" applyAlignment="1">
      <alignment horizontal="center" vertical="center" wrapText="1"/>
    </xf>
    <xf numFmtId="164" fontId="19" fillId="9" borderId="0" xfId="0" applyNumberFormat="1" applyFont="1" applyFill="1" applyAlignment="1">
      <alignment horizontal="center" vertical="center"/>
    </xf>
    <xf numFmtId="0" fontId="7" fillId="11" borderId="58" xfId="0" applyFont="1" applyFill="1" applyBorder="1" applyAlignment="1">
      <alignment horizontal="right" vertical="center" wrapText="1"/>
    </xf>
    <xf numFmtId="0" fontId="0" fillId="11" borderId="58" xfId="0" applyFill="1" applyBorder="1"/>
    <xf numFmtId="0" fontId="7" fillId="11" borderId="14" xfId="0" applyFont="1" applyFill="1" applyBorder="1" applyAlignment="1">
      <alignment horizontal="right" vertical="center" wrapText="1"/>
    </xf>
    <xf numFmtId="0" fontId="7" fillId="11" borderId="15" xfId="0" applyFont="1" applyFill="1" applyBorder="1" applyAlignment="1">
      <alignment horizontal="center" vertical="center" wrapText="1"/>
    </xf>
    <xf numFmtId="10" fontId="0" fillId="0" borderId="0" xfId="0" applyNumberFormat="1"/>
    <xf numFmtId="10" fontId="10" fillId="0" borderId="1" xfId="0" applyNumberFormat="1" applyFont="1" applyBorder="1" applyAlignment="1">
      <alignment horizontal="center" vertical="center" wrapText="1"/>
    </xf>
    <xf numFmtId="10" fontId="0" fillId="12" borderId="1" xfId="0" applyNumberFormat="1" applyFill="1" applyBorder="1" applyAlignment="1">
      <alignment horizontal="center" vertical="center" wrapText="1"/>
    </xf>
    <xf numFmtId="10" fontId="12" fillId="0" borderId="1" xfId="0" applyNumberFormat="1" applyFont="1" applyBorder="1" applyAlignment="1">
      <alignment horizontal="center" vertical="center" wrapText="1"/>
    </xf>
    <xf numFmtId="10" fontId="10" fillId="11" borderId="58" xfId="0" applyNumberFormat="1" applyFont="1" applyFill="1" applyBorder="1" applyAlignment="1">
      <alignment horizontal="center" vertical="center"/>
    </xf>
    <xf numFmtId="10" fontId="7" fillId="9" borderId="0" xfId="0" applyNumberFormat="1" applyFont="1" applyFill="1" applyBorder="1" applyAlignment="1">
      <alignment horizontal="center" vertical="center" wrapText="1"/>
    </xf>
    <xf numFmtId="10" fontId="10" fillId="9" borderId="0" xfId="0" applyNumberFormat="1" applyFont="1" applyFill="1" applyBorder="1" applyAlignment="1">
      <alignment horizontal="center" vertical="center" wrapText="1"/>
    </xf>
    <xf numFmtId="10" fontId="0" fillId="9" borderId="0" xfId="0" applyNumberFormat="1" applyFont="1" applyFill="1" applyBorder="1" applyAlignment="1">
      <alignment horizontal="center" vertical="center" wrapText="1"/>
    </xf>
    <xf numFmtId="10" fontId="6" fillId="9" borderId="0" xfId="0" applyNumberFormat="1" applyFont="1" applyFill="1" applyBorder="1" applyAlignment="1">
      <alignment horizontal="center" vertical="center" wrapText="1"/>
    </xf>
    <xf numFmtId="10" fontId="0" fillId="0" borderId="0" xfId="0" applyNumberFormat="1" applyBorder="1"/>
    <xf numFmtId="10" fontId="6" fillId="0" borderId="0" xfId="0" applyNumberFormat="1" applyFont="1" applyBorder="1" applyAlignment="1">
      <alignment horizontal="center" vertical="center" wrapText="1"/>
    </xf>
    <xf numFmtId="165" fontId="0" fillId="0" borderId="40" xfId="0" applyNumberFormat="1" applyFont="1" applyBorder="1" applyAlignment="1">
      <alignment horizontal="center" vertical="center"/>
    </xf>
    <xf numFmtId="165" fontId="0" fillId="0" borderId="11" xfId="0" applyNumberFormat="1" applyFont="1" applyBorder="1" applyAlignment="1">
      <alignment horizontal="center" vertical="center"/>
    </xf>
    <xf numFmtId="165" fontId="10" fillId="11" borderId="16" xfId="0" applyNumberFormat="1" applyFont="1" applyFill="1" applyBorder="1" applyAlignment="1">
      <alignment horizontal="center" vertical="center"/>
    </xf>
    <xf numFmtId="165" fontId="0" fillId="0" borderId="0" xfId="0" applyNumberFormat="1" applyBorder="1"/>
    <xf numFmtId="165" fontId="10" fillId="0" borderId="1" xfId="0" applyNumberFormat="1" applyFont="1" applyBorder="1" applyAlignment="1">
      <alignment horizontal="center" vertical="center" wrapText="1"/>
    </xf>
    <xf numFmtId="165" fontId="0" fillId="12" borderId="1" xfId="0" applyNumberFormat="1" applyFill="1" applyBorder="1" applyAlignment="1">
      <alignment horizontal="center" vertical="center" wrapText="1"/>
    </xf>
    <xf numFmtId="165" fontId="6" fillId="0" borderId="1" xfId="31" applyNumberFormat="1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vertical="center" wrapText="1"/>
    </xf>
    <xf numFmtId="165" fontId="7" fillId="0" borderId="1" xfId="31" applyNumberFormat="1" applyFont="1" applyBorder="1" applyAlignment="1">
      <alignment horizontal="center" vertical="center" wrapText="1"/>
    </xf>
    <xf numFmtId="165" fontId="10" fillId="11" borderId="58" xfId="0" applyNumberFormat="1" applyFont="1" applyFill="1" applyBorder="1" applyAlignment="1">
      <alignment horizontal="center" vertical="center"/>
    </xf>
    <xf numFmtId="165" fontId="6" fillId="0" borderId="39" xfId="0" applyNumberFormat="1" applyFont="1" applyBorder="1" applyAlignment="1">
      <alignment horizontal="center" vertical="center" wrapText="1"/>
    </xf>
    <xf numFmtId="165" fontId="7" fillId="11" borderId="15" xfId="0" applyNumberFormat="1" applyFont="1" applyFill="1" applyBorder="1" applyAlignment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165" fontId="0" fillId="12" borderId="1" xfId="0" applyNumberFormat="1" applyFont="1" applyFill="1" applyBorder="1" applyAlignment="1">
      <alignment horizontal="center" vertical="center" wrapText="1"/>
    </xf>
    <xf numFmtId="165" fontId="6" fillId="9" borderId="0" xfId="0" applyNumberFormat="1" applyFont="1" applyFill="1" applyBorder="1" applyAlignment="1">
      <alignment horizontal="center" vertical="center" wrapText="1"/>
    </xf>
    <xf numFmtId="165" fontId="10" fillId="9" borderId="1" xfId="0" applyNumberFormat="1" applyFont="1" applyFill="1" applyBorder="1" applyAlignment="1">
      <alignment horizontal="center" vertical="center" wrapText="1"/>
    </xf>
    <xf numFmtId="165" fontId="10" fillId="0" borderId="0" xfId="0" applyNumberFormat="1" applyFont="1" applyAlignment="1">
      <alignment vertical="center"/>
    </xf>
    <xf numFmtId="0" fontId="2" fillId="0" borderId="0" xfId="1"/>
    <xf numFmtId="0" fontId="25" fillId="7" borderId="0" xfId="1" applyFont="1" applyFill="1" applyAlignment="1">
      <alignment horizontal="center"/>
    </xf>
    <xf numFmtId="0" fontId="26" fillId="0" borderId="0" xfId="1" applyFont="1"/>
    <xf numFmtId="0" fontId="25" fillId="0" borderId="0" xfId="1" applyFont="1"/>
    <xf numFmtId="0" fontId="24" fillId="0" borderId="1" xfId="32" applyBorder="1" applyAlignment="1">
      <alignment horizontal="center" vertical="center" wrapText="1"/>
    </xf>
    <xf numFmtId="0" fontId="10" fillId="0" borderId="1" xfId="32" applyFont="1" applyBorder="1" applyAlignment="1">
      <alignment horizontal="center" vertical="center" wrapText="1"/>
    </xf>
    <xf numFmtId="0" fontId="10" fillId="0" borderId="1" xfId="32" applyFont="1" applyFill="1" applyBorder="1" applyAlignment="1">
      <alignment horizontal="center" vertical="center" wrapText="1"/>
    </xf>
    <xf numFmtId="0" fontId="27" fillId="0" borderId="1" xfId="1" applyFont="1" applyBorder="1" applyAlignment="1">
      <alignment horizontal="center" vertical="center" wrapText="1"/>
    </xf>
    <xf numFmtId="0" fontId="10" fillId="12" borderId="1" xfId="32" applyFont="1" applyFill="1" applyBorder="1" applyAlignment="1">
      <alignment horizontal="center" vertical="center" wrapText="1"/>
    </xf>
    <xf numFmtId="0" fontId="24" fillId="12" borderId="1" xfId="32" applyFill="1" applyBorder="1" applyAlignment="1">
      <alignment horizontal="center" vertical="center" wrapText="1"/>
    </xf>
    <xf numFmtId="0" fontId="24" fillId="0" borderId="1" xfId="32" applyBorder="1" applyAlignment="1">
      <alignment horizontal="center" vertical="center"/>
    </xf>
    <xf numFmtId="0" fontId="6" fillId="0" borderId="1" xfId="32" applyFont="1" applyBorder="1" applyAlignment="1">
      <alignment horizontal="center" vertical="center" wrapText="1"/>
    </xf>
    <xf numFmtId="0" fontId="21" fillId="0" borderId="1" xfId="32" applyFont="1" applyBorder="1" applyAlignment="1">
      <alignment horizontal="center" vertical="center" wrapText="1"/>
    </xf>
    <xf numFmtId="4" fontId="6" fillId="0" borderId="1" xfId="32" applyNumberFormat="1" applyFont="1" applyBorder="1" applyAlignment="1">
      <alignment horizontal="center" vertical="center" wrapText="1"/>
    </xf>
    <xf numFmtId="164" fontId="6" fillId="0" borderId="1" xfId="32" applyNumberFormat="1" applyFont="1" applyBorder="1" applyAlignment="1">
      <alignment horizontal="center" vertical="center" wrapText="1"/>
    </xf>
    <xf numFmtId="3" fontId="6" fillId="0" borderId="1" xfId="32" applyNumberFormat="1" applyFont="1" applyBorder="1" applyAlignment="1">
      <alignment horizontal="center" vertical="center" wrapText="1"/>
    </xf>
    <xf numFmtId="0" fontId="7" fillId="0" borderId="1" xfId="32" applyFont="1" applyBorder="1" applyAlignment="1">
      <alignment horizontal="center" vertical="center" wrapText="1"/>
    </xf>
    <xf numFmtId="8" fontId="7" fillId="0" borderId="1" xfId="32" applyNumberFormat="1" applyFont="1" applyBorder="1" applyAlignment="1">
      <alignment horizontal="center" vertical="center" wrapText="1"/>
    </xf>
    <xf numFmtId="164" fontId="7" fillId="0" borderId="1" xfId="32" applyNumberFormat="1" applyFont="1" applyBorder="1" applyAlignment="1">
      <alignment horizontal="center" vertical="center" wrapText="1"/>
    </xf>
    <xf numFmtId="3" fontId="7" fillId="0" borderId="1" xfId="32" applyNumberFormat="1" applyFont="1" applyBorder="1" applyAlignment="1">
      <alignment horizontal="center" vertical="center" wrapText="1"/>
    </xf>
    <xf numFmtId="165" fontId="7" fillId="0" borderId="1" xfId="32" applyNumberFormat="1" applyFont="1" applyBorder="1" applyAlignment="1">
      <alignment horizontal="center" vertical="center" wrapText="1"/>
    </xf>
    <xf numFmtId="4" fontId="7" fillId="0" borderId="1" xfId="32" applyNumberFormat="1" applyFont="1" applyBorder="1" applyAlignment="1">
      <alignment horizontal="center" vertical="center" wrapText="1"/>
    </xf>
    <xf numFmtId="0" fontId="6" fillId="9" borderId="1" xfId="32" applyFont="1" applyFill="1" applyBorder="1" applyAlignment="1">
      <alignment horizontal="center" vertical="center" wrapText="1"/>
    </xf>
    <xf numFmtId="0" fontId="12" fillId="9" borderId="1" xfId="32" applyFont="1" applyFill="1" applyBorder="1" applyAlignment="1">
      <alignment horizontal="center" vertical="center" wrapText="1"/>
    </xf>
    <xf numFmtId="165" fontId="12" fillId="9" borderId="1" xfId="32" applyNumberFormat="1" applyFont="1" applyFill="1" applyBorder="1" applyAlignment="1">
      <alignment horizontal="center" vertical="center" wrapText="1"/>
    </xf>
    <xf numFmtId="3" fontId="12" fillId="9" borderId="1" xfId="32" applyNumberFormat="1" applyFont="1" applyFill="1" applyBorder="1" applyAlignment="1">
      <alignment horizontal="center" vertical="center" wrapText="1"/>
    </xf>
    <xf numFmtId="0" fontId="24" fillId="9" borderId="1" xfId="32" applyFill="1" applyBorder="1" applyAlignment="1">
      <alignment horizontal="center" vertical="center"/>
    </xf>
    <xf numFmtId="0" fontId="7" fillId="9" borderId="1" xfId="32" applyFont="1" applyFill="1" applyBorder="1" applyAlignment="1">
      <alignment horizontal="center" vertical="center" wrapText="1"/>
    </xf>
    <xf numFmtId="165" fontId="7" fillId="9" borderId="1" xfId="32" applyNumberFormat="1" applyFont="1" applyFill="1" applyBorder="1" applyAlignment="1">
      <alignment horizontal="center" vertical="center" wrapText="1"/>
    </xf>
    <xf numFmtId="3" fontId="7" fillId="9" borderId="1" xfId="32" applyNumberFormat="1" applyFont="1" applyFill="1" applyBorder="1" applyAlignment="1">
      <alignment horizontal="center" vertical="center" wrapText="1"/>
    </xf>
    <xf numFmtId="165" fontId="6" fillId="0" borderId="1" xfId="32" applyNumberFormat="1" applyFont="1" applyBorder="1" applyAlignment="1">
      <alignment horizontal="center" vertical="center" wrapText="1"/>
    </xf>
    <xf numFmtId="164" fontId="14" fillId="0" borderId="1" xfId="32" applyNumberFormat="1" applyFont="1" applyBorder="1" applyAlignment="1">
      <alignment horizontal="center" vertical="center" wrapText="1"/>
    </xf>
    <xf numFmtId="3" fontId="14" fillId="0" borderId="1" xfId="32" applyNumberFormat="1" applyFont="1" applyBorder="1" applyAlignment="1">
      <alignment horizontal="center" vertical="center" wrapText="1"/>
    </xf>
    <xf numFmtId="0" fontId="12" fillId="0" borderId="1" xfId="32" applyFont="1" applyBorder="1" applyAlignment="1">
      <alignment horizontal="center" vertical="center" wrapText="1"/>
    </xf>
    <xf numFmtId="164" fontId="12" fillId="0" borderId="1" xfId="32" applyNumberFormat="1" applyFont="1" applyBorder="1" applyAlignment="1">
      <alignment horizontal="center" vertical="center" wrapText="1"/>
    </xf>
    <xf numFmtId="164" fontId="28" fillId="0" borderId="1" xfId="32" applyNumberFormat="1" applyFont="1" applyBorder="1" applyAlignment="1">
      <alignment horizontal="center" vertical="center" wrapText="1"/>
    </xf>
    <xf numFmtId="3" fontId="28" fillId="0" borderId="1" xfId="32" applyNumberFormat="1" applyFont="1" applyBorder="1" applyAlignment="1">
      <alignment horizontal="center" vertical="center" wrapText="1"/>
    </xf>
    <xf numFmtId="0" fontId="24" fillId="9" borderId="0" xfId="1" applyFont="1" applyFill="1"/>
    <xf numFmtId="0" fontId="24" fillId="0" borderId="0" xfId="1" applyFont="1"/>
    <xf numFmtId="0" fontId="25" fillId="7" borderId="0" xfId="1" applyFont="1" applyFill="1" applyAlignment="1">
      <alignment horizontal="center"/>
    </xf>
    <xf numFmtId="4" fontId="10" fillId="10" borderId="1" xfId="1" applyNumberFormat="1" applyFont="1" applyFill="1" applyBorder="1" applyAlignment="1">
      <alignment horizontal="center" vertical="center"/>
    </xf>
    <xf numFmtId="4" fontId="24" fillId="0" borderId="1" xfId="1" applyNumberFormat="1" applyFont="1" applyBorder="1" applyAlignment="1">
      <alignment horizontal="center" vertical="center"/>
    </xf>
    <xf numFmtId="4" fontId="7" fillId="10" borderId="1" xfId="1" applyNumberFormat="1" applyFont="1" applyFill="1" applyBorder="1" applyAlignment="1">
      <alignment horizontal="center" vertical="center"/>
    </xf>
    <xf numFmtId="4" fontId="29" fillId="10" borderId="1" xfId="1" applyNumberFormat="1" applyFont="1" applyFill="1" applyBorder="1" applyAlignment="1">
      <alignment horizontal="center" vertical="center"/>
    </xf>
    <xf numFmtId="4" fontId="25" fillId="0" borderId="0" xfId="1" applyNumberFormat="1" applyFont="1" applyAlignment="1">
      <alignment horizontal="left"/>
    </xf>
    <xf numFmtId="0" fontId="2" fillId="0" borderId="0" xfId="1" applyAlignment="1">
      <alignment horizontal="left"/>
    </xf>
    <xf numFmtId="165" fontId="14" fillId="0" borderId="1" xfId="0" applyNumberFormat="1" applyFont="1" applyBorder="1" applyAlignment="1">
      <alignment horizontal="center" vertical="center" wrapText="1"/>
    </xf>
    <xf numFmtId="10" fontId="14" fillId="0" borderId="1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14" fillId="0" borderId="1" xfId="32" applyFont="1" applyBorder="1" applyAlignment="1">
      <alignment horizontal="center" vertical="center"/>
    </xf>
    <xf numFmtId="0" fontId="14" fillId="0" borderId="1" xfId="32" applyFont="1" applyBorder="1" applyAlignment="1">
      <alignment horizontal="center" vertical="center" wrapText="1"/>
    </xf>
    <xf numFmtId="4" fontId="14" fillId="0" borderId="1" xfId="1" applyNumberFormat="1" applyFont="1" applyBorder="1" applyAlignment="1">
      <alignment horizontal="center" vertical="center"/>
    </xf>
    <xf numFmtId="165" fontId="14" fillId="0" borderId="1" xfId="31" applyNumberFormat="1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0" fontId="6" fillId="2" borderId="3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0" fontId="13" fillId="2" borderId="3" xfId="0" applyNumberFormat="1" applyFont="1" applyFill="1" applyBorder="1" applyAlignment="1">
      <alignment horizontal="center" vertical="center" wrapText="1"/>
    </xf>
    <xf numFmtId="10" fontId="24" fillId="9" borderId="0" xfId="1" applyNumberFormat="1" applyFont="1" applyFill="1"/>
    <xf numFmtId="2" fontId="24" fillId="9" borderId="0" xfId="1" applyNumberFormat="1" applyFont="1" applyFill="1"/>
    <xf numFmtId="0" fontId="0" fillId="9" borderId="0" xfId="1" applyFont="1" applyFill="1"/>
    <xf numFmtId="10" fontId="6" fillId="9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2" fontId="24" fillId="9" borderId="0" xfId="1" applyNumberFormat="1" applyFont="1" applyFill="1" applyBorder="1"/>
    <xf numFmtId="0" fontId="6" fillId="9" borderId="44" xfId="0" applyFont="1" applyFill="1" applyBorder="1" applyAlignment="1">
      <alignment horizontal="center" vertical="center" wrapText="1"/>
    </xf>
    <xf numFmtId="0" fontId="13" fillId="9" borderId="35" xfId="0" applyFont="1" applyFill="1" applyBorder="1" applyAlignment="1">
      <alignment horizontal="center" vertical="center" wrapText="1"/>
    </xf>
    <xf numFmtId="0" fontId="13" fillId="9" borderId="44" xfId="0" applyFont="1" applyFill="1" applyBorder="1" applyAlignment="1">
      <alignment horizontal="center" vertical="center" wrapText="1"/>
    </xf>
    <xf numFmtId="0" fontId="6" fillId="9" borderId="42" xfId="0" applyFont="1" applyFill="1" applyBorder="1" applyAlignment="1">
      <alignment horizontal="center" vertical="center" wrapText="1"/>
    </xf>
    <xf numFmtId="164" fontId="13" fillId="9" borderId="13" xfId="0" applyNumberFormat="1" applyFont="1" applyFill="1" applyBorder="1" applyAlignment="1">
      <alignment horizontal="center" vertical="center" wrapText="1"/>
    </xf>
    <xf numFmtId="164" fontId="13" fillId="9" borderId="11" xfId="0" applyNumberFormat="1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23" xfId="0" applyFont="1" applyFill="1" applyBorder="1" applyAlignment="1">
      <alignment horizontal="center" vertical="center" wrapText="1"/>
    </xf>
    <xf numFmtId="0" fontId="6" fillId="9" borderId="5" xfId="0" applyFont="1" applyFill="1" applyBorder="1" applyAlignment="1">
      <alignment horizontal="center" vertical="center" wrapText="1"/>
    </xf>
    <xf numFmtId="0" fontId="6" fillId="9" borderId="11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13" fillId="9" borderId="2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10" fontId="6" fillId="9" borderId="3" xfId="0" applyNumberFormat="1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9" borderId="35" xfId="0" applyFont="1" applyFill="1" applyBorder="1" applyAlignment="1">
      <alignment horizontal="center" vertical="center" wrapText="1"/>
    </xf>
    <xf numFmtId="0" fontId="6" fillId="9" borderId="0" xfId="0" applyFont="1" applyFill="1" applyAlignment="1">
      <alignment horizontal="center" vertical="center" wrapText="1"/>
    </xf>
    <xf numFmtId="164" fontId="6" fillId="9" borderId="13" xfId="0" applyNumberFormat="1" applyFont="1" applyFill="1" applyBorder="1" applyAlignment="1">
      <alignment horizontal="center" vertical="center" wrapText="1"/>
    </xf>
    <xf numFmtId="164" fontId="6" fillId="9" borderId="1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4" fontId="11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33" fillId="9" borderId="0" xfId="1" applyFont="1" applyFill="1"/>
    <xf numFmtId="0" fontId="33" fillId="9" borderId="1" xfId="32" applyFont="1" applyFill="1" applyBorder="1" applyAlignment="1">
      <alignment horizontal="center" vertical="center" wrapText="1"/>
    </xf>
    <xf numFmtId="0" fontId="11" fillId="9" borderId="58" xfId="32" applyFont="1" applyFill="1" applyBorder="1" applyAlignment="1">
      <alignment horizontal="center" vertical="center" wrapText="1"/>
    </xf>
    <xf numFmtId="2" fontId="11" fillId="9" borderId="58" xfId="32" applyNumberFormat="1" applyFont="1" applyFill="1" applyBorder="1" applyAlignment="1">
      <alignment horizontal="center" vertical="center" wrapText="1"/>
    </xf>
    <xf numFmtId="10" fontId="11" fillId="9" borderId="58" xfId="32" applyNumberFormat="1" applyFont="1" applyFill="1" applyBorder="1" applyAlignment="1">
      <alignment horizontal="center" vertical="center" wrapText="1"/>
    </xf>
    <xf numFmtId="4" fontId="24" fillId="9" borderId="0" xfId="1" applyNumberFormat="1" applyFont="1" applyFill="1"/>
    <xf numFmtId="0" fontId="10" fillId="0" borderId="1" xfId="1" applyFont="1" applyBorder="1" applyAlignment="1">
      <alignment horizontal="center" vertical="center" wrapText="1"/>
    </xf>
    <xf numFmtId="0" fontId="34" fillId="0" borderId="3" xfId="1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4" fontId="34" fillId="0" borderId="1" xfId="0" applyNumberFormat="1" applyFont="1" applyBorder="1" applyAlignment="1">
      <alignment horizontal="center" vertical="center" wrapText="1"/>
    </xf>
    <xf numFmtId="10" fontId="35" fillId="9" borderId="1" xfId="1" applyNumberFormat="1" applyFont="1" applyFill="1" applyBorder="1" applyAlignment="1">
      <alignment horizontal="center" vertical="center"/>
    </xf>
    <xf numFmtId="0" fontId="34" fillId="0" borderId="2" xfId="0" applyFont="1" applyBorder="1" applyAlignment="1">
      <alignment horizontal="center" vertical="center" wrapText="1"/>
    </xf>
    <xf numFmtId="0" fontId="34" fillId="0" borderId="1" xfId="1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 wrapText="1"/>
    </xf>
    <xf numFmtId="2" fontId="34" fillId="0" borderId="1" xfId="0" applyNumberFormat="1" applyFont="1" applyBorder="1" applyAlignment="1">
      <alignment horizontal="center" vertical="center" wrapText="1"/>
    </xf>
    <xf numFmtId="0" fontId="35" fillId="9" borderId="5" xfId="32" applyFont="1" applyFill="1" applyBorder="1" applyAlignment="1">
      <alignment horizontal="center" vertical="center"/>
    </xf>
    <xf numFmtId="0" fontId="34" fillId="0" borderId="5" xfId="1" applyFont="1" applyBorder="1" applyAlignment="1">
      <alignment horizontal="center" vertical="center"/>
    </xf>
    <xf numFmtId="0" fontId="34" fillId="0" borderId="21" xfId="0" applyFont="1" applyBorder="1" applyAlignment="1">
      <alignment horizontal="center" vertical="center" wrapText="1"/>
    </xf>
    <xf numFmtId="10" fontId="35" fillId="9" borderId="5" xfId="1" applyNumberFormat="1" applyFont="1" applyFill="1" applyBorder="1" applyAlignment="1">
      <alignment horizontal="center" vertical="center"/>
    </xf>
    <xf numFmtId="0" fontId="35" fillId="9" borderId="1" xfId="32" applyFont="1" applyFill="1" applyBorder="1" applyAlignment="1">
      <alignment horizontal="center" vertical="center"/>
    </xf>
    <xf numFmtId="0" fontId="34" fillId="0" borderId="3" xfId="0" applyFont="1" applyBorder="1" applyAlignment="1">
      <alignment horizontal="center" vertical="center" wrapText="1"/>
    </xf>
    <xf numFmtId="4" fontId="35" fillId="0" borderId="1" xfId="0" applyNumberFormat="1" applyFont="1" applyBorder="1" applyAlignment="1">
      <alignment horizontal="center" vertical="center" wrapText="1"/>
    </xf>
    <xf numFmtId="4" fontId="35" fillId="0" borderId="1" xfId="0" applyNumberFormat="1" applyFont="1" applyFill="1" applyBorder="1" applyAlignment="1">
      <alignment horizontal="center" vertical="center" wrapText="1"/>
    </xf>
    <xf numFmtId="4" fontId="35" fillId="0" borderId="5" xfId="0" applyNumberFormat="1" applyFont="1" applyFill="1" applyBorder="1" applyAlignment="1">
      <alignment horizontal="center" vertical="center" wrapText="1"/>
    </xf>
    <xf numFmtId="0" fontId="35" fillId="0" borderId="1" xfId="32" applyFont="1" applyFill="1" applyBorder="1" applyAlignment="1">
      <alignment horizontal="center" vertical="center"/>
    </xf>
    <xf numFmtId="0" fontId="34" fillId="0" borderId="1" xfId="1" applyFont="1" applyFill="1" applyBorder="1" applyAlignment="1">
      <alignment horizontal="center" vertical="center"/>
    </xf>
    <xf numFmtId="0" fontId="34" fillId="0" borderId="3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2" fontId="34" fillId="0" borderId="1" xfId="0" applyNumberFormat="1" applyFont="1" applyFill="1" applyBorder="1" applyAlignment="1">
      <alignment horizontal="center" vertical="center" wrapText="1"/>
    </xf>
    <xf numFmtId="10" fontId="35" fillId="0" borderId="1" xfId="1" applyNumberFormat="1" applyFont="1" applyFill="1" applyBorder="1" applyAlignment="1">
      <alignment horizontal="center" vertical="center"/>
    </xf>
    <xf numFmtId="0" fontId="34" fillId="9" borderId="1" xfId="1" applyFont="1" applyFill="1" applyBorder="1" applyAlignment="1">
      <alignment horizontal="center" vertical="center"/>
    </xf>
    <xf numFmtId="0" fontId="34" fillId="9" borderId="58" xfId="1" applyFont="1" applyFill="1" applyBorder="1" applyAlignment="1">
      <alignment horizontal="center" vertical="center" wrapText="1"/>
    </xf>
    <xf numFmtId="4" fontId="34" fillId="9" borderId="58" xfId="1" applyNumberFormat="1" applyFont="1" applyFill="1" applyBorder="1" applyAlignment="1">
      <alignment horizontal="center" vertical="center"/>
    </xf>
    <xf numFmtId="2" fontId="34" fillId="9" borderId="1" xfId="1" applyNumberFormat="1" applyFont="1" applyFill="1" applyBorder="1" applyAlignment="1">
      <alignment horizontal="center" vertical="center"/>
    </xf>
    <xf numFmtId="4" fontId="36" fillId="0" borderId="1" xfId="0" applyNumberFormat="1" applyFont="1" applyBorder="1" applyAlignment="1">
      <alignment horizontal="center" vertical="center" wrapText="1"/>
    </xf>
    <xf numFmtId="2" fontId="34" fillId="9" borderId="2" xfId="1" applyNumberFormat="1" applyFont="1" applyFill="1" applyBorder="1" applyAlignment="1">
      <alignment horizontal="center" vertical="center"/>
    </xf>
    <xf numFmtId="165" fontId="34" fillId="9" borderId="1" xfId="0" applyNumberFormat="1" applyFont="1" applyFill="1" applyBorder="1" applyAlignment="1">
      <alignment horizontal="center" vertical="center" wrapText="1"/>
    </xf>
    <xf numFmtId="0" fontId="34" fillId="11" borderId="1" xfId="32" applyFont="1" applyFill="1" applyBorder="1" applyAlignment="1">
      <alignment horizontal="center" vertical="center" wrapText="1"/>
    </xf>
    <xf numFmtId="0" fontId="34" fillId="11" borderId="3" xfId="1" applyFont="1" applyFill="1" applyBorder="1" applyAlignment="1">
      <alignment horizontal="center" vertical="center"/>
    </xf>
    <xf numFmtId="0" fontId="34" fillId="11" borderId="1" xfId="0" applyFont="1" applyFill="1" applyBorder="1" applyAlignment="1">
      <alignment horizontal="center" vertical="center" wrapText="1"/>
    </xf>
    <xf numFmtId="165" fontId="34" fillId="11" borderId="1" xfId="0" applyNumberFormat="1" applyFont="1" applyFill="1" applyBorder="1" applyAlignment="1">
      <alignment horizontal="center" vertical="center" wrapText="1"/>
    </xf>
    <xf numFmtId="4" fontId="34" fillId="11" borderId="1" xfId="0" applyNumberFormat="1" applyFont="1" applyFill="1" applyBorder="1" applyAlignment="1">
      <alignment horizontal="center" vertical="center" wrapText="1"/>
    </xf>
    <xf numFmtId="2" fontId="34" fillId="11" borderId="2" xfId="0" applyNumberFormat="1" applyFont="1" applyFill="1" applyBorder="1" applyAlignment="1">
      <alignment horizontal="center" vertical="center" wrapText="1"/>
    </xf>
    <xf numFmtId="10" fontId="35" fillId="11" borderId="1" xfId="1" applyNumberFormat="1" applyFont="1" applyFill="1" applyBorder="1" applyAlignment="1">
      <alignment horizontal="center" vertical="center"/>
    </xf>
    <xf numFmtId="0" fontId="24" fillId="11" borderId="0" xfId="1" applyFont="1" applyFill="1"/>
    <xf numFmtId="0" fontId="34" fillId="11" borderId="2" xfId="0" applyFont="1" applyFill="1" applyBorder="1" applyAlignment="1">
      <alignment horizontal="center" vertical="center" wrapText="1"/>
    </xf>
    <xf numFmtId="0" fontId="34" fillId="11" borderId="1" xfId="1" applyFont="1" applyFill="1" applyBorder="1" applyAlignment="1">
      <alignment horizontal="center" vertical="center"/>
    </xf>
    <xf numFmtId="0" fontId="34" fillId="11" borderId="5" xfId="0" applyFont="1" applyFill="1" applyBorder="1" applyAlignment="1">
      <alignment horizontal="center" vertical="center" wrapText="1"/>
    </xf>
    <xf numFmtId="4" fontId="35" fillId="11" borderId="5" xfId="0" applyNumberFormat="1" applyFont="1" applyFill="1" applyBorder="1" applyAlignment="1">
      <alignment horizontal="center" vertical="center" wrapText="1"/>
    </xf>
    <xf numFmtId="2" fontId="34" fillId="11" borderId="1" xfId="0" applyNumberFormat="1" applyFont="1" applyFill="1" applyBorder="1" applyAlignment="1">
      <alignment horizontal="center" vertical="center" wrapText="1"/>
    </xf>
    <xf numFmtId="0" fontId="34" fillId="11" borderId="15" xfId="1" applyFont="1" applyFill="1" applyBorder="1" applyAlignment="1">
      <alignment horizontal="center" vertical="center"/>
    </xf>
    <xf numFmtId="4" fontId="35" fillId="11" borderId="15" xfId="0" applyNumberFormat="1" applyFont="1" applyFill="1" applyBorder="1" applyAlignment="1">
      <alignment horizontal="center" vertical="center" wrapText="1"/>
    </xf>
    <xf numFmtId="10" fontId="35" fillId="11" borderId="15" xfId="1" applyNumberFormat="1" applyFont="1" applyFill="1" applyBorder="1" applyAlignment="1">
      <alignment horizontal="center" vertical="center"/>
    </xf>
    <xf numFmtId="0" fontId="35" fillId="0" borderId="3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165" fontId="34" fillId="0" borderId="1" xfId="0" applyNumberFormat="1" applyFont="1" applyFill="1" applyBorder="1" applyAlignment="1">
      <alignment horizontal="center" vertical="center" wrapText="1"/>
    </xf>
    <xf numFmtId="2" fontId="35" fillId="0" borderId="1" xfId="0" applyNumberFormat="1" applyFont="1" applyFill="1" applyBorder="1" applyAlignment="1">
      <alignment horizontal="center" vertical="center" wrapText="1"/>
    </xf>
    <xf numFmtId="165" fontId="34" fillId="9" borderId="5" xfId="0" applyNumberFormat="1" applyFont="1" applyFill="1" applyBorder="1" applyAlignment="1">
      <alignment horizontal="center" vertical="center" wrapText="1"/>
    </xf>
    <xf numFmtId="0" fontId="34" fillId="11" borderId="1" xfId="0" applyFont="1" applyFill="1" applyBorder="1" applyAlignment="1">
      <alignment horizontal="center" vertical="center"/>
    </xf>
    <xf numFmtId="4" fontId="35" fillId="11" borderId="1" xfId="0" applyNumberFormat="1" applyFont="1" applyFill="1" applyBorder="1" applyAlignment="1">
      <alignment horizontal="center" vertical="center" wrapText="1"/>
    </xf>
    <xf numFmtId="0" fontId="24" fillId="11" borderId="60" xfId="1" applyFont="1" applyFill="1" applyBorder="1"/>
    <xf numFmtId="0" fontId="35" fillId="11" borderId="15" xfId="32" applyFont="1" applyFill="1" applyBorder="1" applyAlignment="1">
      <alignment horizontal="center" vertical="center"/>
    </xf>
    <xf numFmtId="0" fontId="0" fillId="11" borderId="1" xfId="1" applyFont="1" applyFill="1" applyBorder="1" applyAlignment="1">
      <alignment horizontal="center" vertical="center"/>
    </xf>
    <xf numFmtId="0" fontId="35" fillId="11" borderId="1" xfId="32" applyFont="1" applyFill="1" applyBorder="1" applyAlignment="1">
      <alignment horizontal="center" vertical="center"/>
    </xf>
    <xf numFmtId="0" fontId="34" fillId="11" borderId="3" xfId="0" applyFont="1" applyFill="1" applyBorder="1" applyAlignment="1">
      <alignment horizontal="center" vertical="center" wrapText="1"/>
    </xf>
    <xf numFmtId="0" fontId="24" fillId="11" borderId="46" xfId="1" applyFont="1" applyFill="1" applyBorder="1"/>
    <xf numFmtId="0" fontId="35" fillId="11" borderId="5" xfId="32" applyFont="1" applyFill="1" applyBorder="1" applyAlignment="1">
      <alignment horizontal="center" vertical="center"/>
    </xf>
    <xf numFmtId="0" fontId="34" fillId="11" borderId="5" xfId="1" applyFont="1" applyFill="1" applyBorder="1" applyAlignment="1">
      <alignment horizontal="center" vertical="center"/>
    </xf>
    <xf numFmtId="0" fontId="34" fillId="11" borderId="21" xfId="0" applyFont="1" applyFill="1" applyBorder="1" applyAlignment="1">
      <alignment horizontal="center" vertical="center" wrapText="1"/>
    </xf>
    <xf numFmtId="4" fontId="34" fillId="11" borderId="5" xfId="0" applyNumberFormat="1" applyFont="1" applyFill="1" applyBorder="1" applyAlignment="1">
      <alignment horizontal="center" vertical="center" wrapText="1"/>
    </xf>
    <xf numFmtId="165" fontId="34" fillId="11" borderId="5" xfId="0" applyNumberFormat="1" applyFont="1" applyFill="1" applyBorder="1" applyAlignment="1">
      <alignment horizontal="center" vertical="center" wrapText="1"/>
    </xf>
    <xf numFmtId="2" fontId="34" fillId="11" borderId="5" xfId="0" applyNumberFormat="1" applyFont="1" applyFill="1" applyBorder="1" applyAlignment="1">
      <alignment horizontal="center" vertical="center" wrapText="1"/>
    </xf>
    <xf numFmtId="10" fontId="35" fillId="11" borderId="5" xfId="1" applyNumberFormat="1" applyFont="1" applyFill="1" applyBorder="1" applyAlignment="1">
      <alignment horizontal="center" vertical="center"/>
    </xf>
    <xf numFmtId="0" fontId="0" fillId="11" borderId="5" xfId="1" applyFont="1" applyFill="1" applyBorder="1" applyAlignment="1">
      <alignment horizontal="center" vertical="center"/>
    </xf>
    <xf numFmtId="0" fontId="0" fillId="11" borderId="1" xfId="1" applyFont="1" applyFill="1" applyBorder="1" applyAlignment="1">
      <alignment horizontal="center" vertical="center" wrapText="1"/>
    </xf>
    <xf numFmtId="0" fontId="35" fillId="11" borderId="58" xfId="32" applyFont="1" applyFill="1" applyBorder="1" applyAlignment="1">
      <alignment horizontal="center" vertical="center"/>
    </xf>
    <xf numFmtId="0" fontId="34" fillId="11" borderId="58" xfId="1" applyFont="1" applyFill="1" applyBorder="1" applyAlignment="1">
      <alignment horizontal="center" vertical="center"/>
    </xf>
    <xf numFmtId="0" fontId="35" fillId="11" borderId="59" xfId="0" applyFont="1" applyFill="1" applyBorder="1" applyAlignment="1">
      <alignment horizontal="center" vertical="center" wrapText="1"/>
    </xf>
    <xf numFmtId="0" fontId="35" fillId="11" borderId="58" xfId="0" applyFont="1" applyFill="1" applyBorder="1" applyAlignment="1">
      <alignment horizontal="center" vertical="center" wrapText="1"/>
    </xf>
    <xf numFmtId="165" fontId="35" fillId="11" borderId="58" xfId="0" applyNumberFormat="1" applyFont="1" applyFill="1" applyBorder="1" applyAlignment="1">
      <alignment horizontal="center" vertical="center" wrapText="1"/>
    </xf>
    <xf numFmtId="4" fontId="35" fillId="11" borderId="58" xfId="0" applyNumberFormat="1" applyFont="1" applyFill="1" applyBorder="1" applyAlignment="1">
      <alignment horizontal="center" vertical="center" wrapText="1"/>
    </xf>
    <xf numFmtId="2" fontId="35" fillId="11" borderId="58" xfId="0" applyNumberFormat="1" applyFont="1" applyFill="1" applyBorder="1" applyAlignment="1">
      <alignment horizontal="center" vertical="center" wrapText="1"/>
    </xf>
    <xf numFmtId="10" fontId="35" fillId="11" borderId="58" xfId="1" applyNumberFormat="1" applyFont="1" applyFill="1" applyBorder="1" applyAlignment="1">
      <alignment horizontal="center" vertical="center"/>
    </xf>
    <xf numFmtId="0" fontId="24" fillId="11" borderId="0" xfId="1" applyFont="1" applyFill="1" applyBorder="1"/>
    <xf numFmtId="0" fontId="0" fillId="11" borderId="58" xfId="1" applyFont="1" applyFill="1" applyBorder="1" applyAlignment="1">
      <alignment horizontal="center" vertical="center"/>
    </xf>
    <xf numFmtId="2" fontId="34" fillId="0" borderId="5" xfId="0" applyNumberFormat="1" applyFont="1" applyBorder="1" applyAlignment="1">
      <alignment horizontal="center" vertical="center" wrapText="1"/>
    </xf>
    <xf numFmtId="165" fontId="34" fillId="11" borderId="15" xfId="0" applyNumberFormat="1" applyFont="1" applyFill="1" applyBorder="1" applyAlignment="1">
      <alignment horizontal="center" vertical="center" wrapText="1"/>
    </xf>
    <xf numFmtId="0" fontId="0" fillId="11" borderId="15" xfId="1" applyFont="1" applyFill="1" applyBorder="1" applyAlignment="1">
      <alignment horizontal="center" vertical="center"/>
    </xf>
    <xf numFmtId="0" fontId="34" fillId="0" borderId="52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4" fontId="35" fillId="0" borderId="4" xfId="0" applyNumberFormat="1" applyFont="1" applyBorder="1" applyAlignment="1">
      <alignment horizontal="center" vertical="center" wrapText="1"/>
    </xf>
    <xf numFmtId="0" fontId="35" fillId="11" borderId="1" xfId="0" applyFont="1" applyFill="1" applyBorder="1" applyAlignment="1">
      <alignment horizontal="center" vertical="center" wrapText="1"/>
    </xf>
    <xf numFmtId="2" fontId="35" fillId="11" borderId="1" xfId="0" applyNumberFormat="1" applyFont="1" applyFill="1" applyBorder="1" applyAlignment="1">
      <alignment horizontal="center" vertical="center" wrapText="1"/>
    </xf>
    <xf numFmtId="0" fontId="24" fillId="11" borderId="1" xfId="1" applyFont="1" applyFill="1" applyBorder="1"/>
    <xf numFmtId="0" fontId="34" fillId="11" borderId="15" xfId="0" applyFont="1" applyFill="1" applyBorder="1" applyAlignment="1">
      <alignment horizontal="center" vertical="center" wrapText="1"/>
    </xf>
    <xf numFmtId="2" fontId="34" fillId="11" borderId="15" xfId="0" applyNumberFormat="1" applyFont="1" applyFill="1" applyBorder="1" applyAlignment="1">
      <alignment horizontal="center" vertical="center" wrapText="1"/>
    </xf>
    <xf numFmtId="0" fontId="24" fillId="0" borderId="15" xfId="1" applyFont="1" applyBorder="1"/>
    <xf numFmtId="0" fontId="0" fillId="0" borderId="5" xfId="1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7" fillId="8" borderId="32" xfId="0" applyFont="1" applyFill="1" applyBorder="1" applyAlignment="1">
      <alignment horizontal="center" vertical="center" wrapText="1"/>
    </xf>
    <xf numFmtId="0" fontId="7" fillId="8" borderId="37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7" borderId="32" xfId="0" applyFont="1" applyFill="1" applyBorder="1" applyAlignment="1">
      <alignment horizontal="center" vertical="center" wrapText="1"/>
    </xf>
    <xf numFmtId="0" fontId="7" fillId="7" borderId="31" xfId="0" applyFont="1" applyFill="1" applyBorder="1" applyAlignment="1">
      <alignment horizontal="center" vertical="center" wrapText="1"/>
    </xf>
    <xf numFmtId="0" fontId="7" fillId="7" borderId="33" xfId="0" applyFont="1" applyFill="1" applyBorder="1" applyAlignment="1">
      <alignment horizontal="center" vertical="center" wrapText="1"/>
    </xf>
    <xf numFmtId="0" fontId="7" fillId="6" borderId="28" xfId="0" applyFont="1" applyFill="1" applyBorder="1" applyAlignment="1">
      <alignment horizontal="center" vertical="center" wrapText="1"/>
    </xf>
    <xf numFmtId="0" fontId="7" fillId="6" borderId="30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5" borderId="25" xfId="0" applyFont="1" applyFill="1" applyBorder="1" applyAlignment="1">
      <alignment horizontal="center" vertical="center" wrapText="1"/>
    </xf>
    <xf numFmtId="0" fontId="7" fillId="5" borderId="26" xfId="0" applyFont="1" applyFill="1" applyBorder="1" applyAlignment="1">
      <alignment horizontal="center" vertical="center" wrapText="1"/>
    </xf>
    <xf numFmtId="0" fontId="7" fillId="5" borderId="2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4" borderId="37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164" fontId="7" fillId="0" borderId="38" xfId="0" applyNumberFormat="1" applyFont="1" applyBorder="1" applyAlignment="1">
      <alignment horizontal="center" vertical="center" wrapText="1"/>
    </xf>
    <xf numFmtId="164" fontId="7" fillId="0" borderId="13" xfId="0" applyNumberFormat="1" applyFont="1" applyBorder="1" applyAlignment="1">
      <alignment horizontal="center" vertical="center" wrapText="1"/>
    </xf>
    <xf numFmtId="164" fontId="7" fillId="0" borderId="14" xfId="0" applyNumberFormat="1" applyFont="1" applyBorder="1" applyAlignment="1">
      <alignment horizontal="center" vertical="center" wrapText="1"/>
    </xf>
    <xf numFmtId="164" fontId="7" fillId="0" borderId="40" xfId="0" applyNumberFormat="1" applyFont="1" applyBorder="1" applyAlignment="1">
      <alignment horizontal="center" vertical="center" wrapText="1"/>
    </xf>
    <xf numFmtId="164" fontId="7" fillId="0" borderId="11" xfId="0" applyNumberFormat="1" applyFont="1" applyBorder="1" applyAlignment="1">
      <alignment horizontal="center" vertical="center" wrapText="1"/>
    </xf>
    <xf numFmtId="164" fontId="7" fillId="0" borderId="16" xfId="0" applyNumberFormat="1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3" borderId="41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25" fillId="7" borderId="0" xfId="1" applyFont="1" applyFill="1" applyAlignment="1">
      <alignment horizontal="center"/>
    </xf>
    <xf numFmtId="0" fontId="33" fillId="9" borderId="0" xfId="1" applyFont="1" applyFill="1" applyAlignment="1">
      <alignment horizontal="center"/>
    </xf>
    <xf numFmtId="0" fontId="37" fillId="9" borderId="0" xfId="1" applyFont="1" applyFill="1" applyAlignment="1">
      <alignment horizontal="center" vertical="center" wrapText="1"/>
    </xf>
  </cellXfs>
  <cellStyles count="36">
    <cellStyle name="Dziesiętny 2" xfId="3"/>
    <cellStyle name="Normalny" xfId="0" builtinId="0"/>
    <cellStyle name="Normalny 10" xfId="4"/>
    <cellStyle name="Normalny 11" xfId="5"/>
    <cellStyle name="Normalny 12" xfId="6"/>
    <cellStyle name="Normalny 13" xfId="7"/>
    <cellStyle name="Normalny 14" xfId="8"/>
    <cellStyle name="Normalny 15" xfId="9"/>
    <cellStyle name="Normalny 16" xfId="2"/>
    <cellStyle name="Normalny 17" xfId="1"/>
    <cellStyle name="Normalny 17 2" xfId="34"/>
    <cellStyle name="Normalny 18" xfId="32"/>
    <cellStyle name="Normalny 2" xfId="10"/>
    <cellStyle name="Normalny 2 10" xfId="11"/>
    <cellStyle name="Normalny 2 11" xfId="12"/>
    <cellStyle name="Normalny 2 12" xfId="13"/>
    <cellStyle name="Normalny 2 2" xfId="14"/>
    <cellStyle name="Normalny 2 3" xfId="15"/>
    <cellStyle name="Normalny 2 4" xfId="16"/>
    <cellStyle name="Normalny 2 5" xfId="17"/>
    <cellStyle name="Normalny 2 6" xfId="18"/>
    <cellStyle name="Normalny 2 7" xfId="19"/>
    <cellStyle name="Normalny 2 8" xfId="20"/>
    <cellStyle name="Normalny 2 9" xfId="21"/>
    <cellStyle name="Normalny 3" xfId="22"/>
    <cellStyle name="Normalny 4" xfId="23"/>
    <cellStyle name="Normalny 5" xfId="24"/>
    <cellStyle name="Normalny 5 2" xfId="35"/>
    <cellStyle name="Normalny 6" xfId="25"/>
    <cellStyle name="Normalny 7" xfId="26"/>
    <cellStyle name="Normalny 8" xfId="27"/>
    <cellStyle name="Normalny 9" xfId="28"/>
    <cellStyle name="Walutowy" xfId="31" builtinId="4"/>
    <cellStyle name="Walutowy 2" xfId="30"/>
    <cellStyle name="Walutowy 3" xfId="29"/>
    <cellStyle name="Walutowy 4" xfId="33"/>
  </cellStyles>
  <dxfs count="0"/>
  <tableStyles count="0" defaultTableStyle="TableStyleMedium2" defaultPivotStyle="PivotStyleLight16"/>
  <colors>
    <mruColors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</xdr:colOff>
      <xdr:row>1</xdr:row>
      <xdr:rowOff>62865</xdr:rowOff>
    </xdr:from>
    <xdr:to>
      <xdr:col>4</xdr:col>
      <xdr:colOff>1309613</xdr:colOff>
      <xdr:row>4</xdr:row>
      <xdr:rowOff>136071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1035" y="243840"/>
          <a:ext cx="5734928" cy="616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</xdr:colOff>
      <xdr:row>1</xdr:row>
      <xdr:rowOff>62865</xdr:rowOff>
    </xdr:from>
    <xdr:to>
      <xdr:col>4</xdr:col>
      <xdr:colOff>589946</xdr:colOff>
      <xdr:row>4</xdr:row>
      <xdr:rowOff>136071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1035" y="245745"/>
          <a:ext cx="5731118" cy="6218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35719</xdr:colOff>
      <xdr:row>1</xdr:row>
      <xdr:rowOff>177799</xdr:rowOff>
    </xdr:from>
    <xdr:to>
      <xdr:col>7</xdr:col>
      <xdr:colOff>130968</xdr:colOff>
      <xdr:row>5</xdr:row>
      <xdr:rowOff>333375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69344" y="380205"/>
          <a:ext cx="7893843" cy="9175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O48"/>
  <sheetViews>
    <sheetView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8" sqref="E8"/>
    </sheetView>
  </sheetViews>
  <sheetFormatPr defaultColWidth="9.109375" defaultRowHeight="14.4"/>
  <cols>
    <col min="1" max="1" width="5.88671875" style="30" customWidth="1"/>
    <col min="2" max="2" width="24.44140625" style="30" customWidth="1"/>
    <col min="3" max="3" width="38.33203125" style="30" customWidth="1"/>
    <col min="4" max="4" width="26.5546875" style="30" customWidth="1"/>
    <col min="5" max="5" width="14.6640625" style="30" customWidth="1"/>
    <col min="6" max="6" width="19.88671875" style="13" hidden="1" customWidth="1"/>
    <col min="7" max="7" width="18" style="13" customWidth="1"/>
    <col min="8" max="8" width="18.6640625" style="30" customWidth="1"/>
    <col min="9" max="10" width="16.6640625" style="30" customWidth="1"/>
    <col min="11" max="11" width="21" style="30" customWidth="1"/>
    <col min="12" max="12" width="17.5546875" style="30" customWidth="1"/>
    <col min="13" max="13" width="17" style="30" customWidth="1"/>
    <col min="14" max="14" width="18.5546875" style="30" customWidth="1"/>
    <col min="15" max="15" width="12.88671875" style="30" customWidth="1"/>
    <col min="16" max="16" width="15.88671875" style="30" customWidth="1"/>
    <col min="17" max="17" width="19.109375" style="30" customWidth="1"/>
    <col min="18" max="18" width="31.5546875" style="30" customWidth="1"/>
    <col min="19" max="19" width="15.6640625" style="30" customWidth="1"/>
    <col min="20" max="24" width="13.5546875" style="30" customWidth="1"/>
    <col min="25" max="26" width="12.88671875" style="30" customWidth="1"/>
    <col min="27" max="27" width="13.44140625" style="30" customWidth="1"/>
    <col min="28" max="28" width="15.6640625" style="30" customWidth="1"/>
    <col min="29" max="30" width="14.6640625" style="30" customWidth="1"/>
    <col min="31" max="31" width="14.44140625" style="30" customWidth="1"/>
    <col min="32" max="32" width="13.109375" style="30" customWidth="1"/>
    <col min="33" max="34" width="13.6640625" style="30" customWidth="1"/>
    <col min="35" max="35" width="13.44140625" style="30" customWidth="1"/>
    <col min="36" max="36" width="15" style="30" customWidth="1"/>
    <col min="37" max="38" width="16" style="30" customWidth="1"/>
    <col min="39" max="39" width="12.6640625" style="30" customWidth="1"/>
    <col min="40" max="40" width="15.6640625" style="30" customWidth="1"/>
    <col min="41" max="42" width="14.6640625" style="30" customWidth="1"/>
    <col min="43" max="43" width="13.6640625" style="30" customWidth="1"/>
    <col min="44" max="44" width="11.88671875" style="30" customWidth="1"/>
    <col min="45" max="46" width="11" style="30" customWidth="1"/>
    <col min="47" max="47" width="10.44140625" style="30" customWidth="1"/>
    <col min="48" max="48" width="10.33203125" style="30" customWidth="1"/>
    <col min="49" max="50" width="14.33203125" style="30" customWidth="1"/>
    <col min="51" max="51" width="12" style="30" customWidth="1"/>
    <col min="52" max="52" width="13.44140625" style="30" customWidth="1"/>
    <col min="53" max="54" width="15.109375" style="30" customWidth="1"/>
    <col min="55" max="55" width="12.6640625" style="30" customWidth="1"/>
    <col min="56" max="56" width="15" style="30" customWidth="1"/>
    <col min="57" max="57" width="10.33203125" style="30" customWidth="1"/>
    <col min="58" max="58" width="9.109375" style="30" customWidth="1"/>
    <col min="59" max="60" width="10.33203125" style="30" customWidth="1"/>
    <col min="61" max="63" width="17.44140625" style="30" customWidth="1"/>
    <col min="64" max="64" width="19.33203125" style="30" customWidth="1"/>
    <col min="65" max="65" width="14.88671875" style="30" customWidth="1"/>
    <col min="66" max="66" width="21" style="30" customWidth="1"/>
    <col min="67" max="68" width="15.5546875" style="30" customWidth="1"/>
    <col min="69" max="69" width="14" style="30" customWidth="1"/>
    <col min="70" max="70" width="16.109375" style="30" customWidth="1"/>
    <col min="71" max="71" width="12" style="30" customWidth="1"/>
    <col min="72" max="72" width="13.33203125" style="30" customWidth="1"/>
    <col min="73" max="74" width="11.5546875" style="30" customWidth="1"/>
    <col min="75" max="75" width="9.109375" style="30" customWidth="1"/>
    <col min="76" max="77" width="10.88671875" style="30" customWidth="1"/>
    <col min="78" max="78" width="9.109375" style="30" customWidth="1"/>
    <col min="79" max="79" width="15.109375" style="30" customWidth="1"/>
    <col min="80" max="80" width="14.44140625" style="30" customWidth="1"/>
    <col min="81" max="82" width="12.44140625" style="30" customWidth="1"/>
    <col min="83" max="83" width="16.88671875" style="30" customWidth="1"/>
    <col min="84" max="84" width="17.5546875" style="30" customWidth="1"/>
    <col min="85" max="85" width="17.44140625" style="30" customWidth="1"/>
    <col min="86" max="86" width="22.44140625" style="30" customWidth="1"/>
    <col min="87" max="87" width="23.44140625" style="30" customWidth="1"/>
    <col min="88" max="88" width="17.88671875" style="30" customWidth="1"/>
    <col min="89" max="89" width="19.5546875" style="30" customWidth="1"/>
    <col min="90" max="90" width="23.5546875" style="30" customWidth="1"/>
    <col min="91" max="91" width="22.33203125" style="30" customWidth="1"/>
    <col min="92" max="92" width="22.88671875" style="30" customWidth="1"/>
    <col min="93" max="16384" width="9.109375" style="30"/>
  </cols>
  <sheetData>
    <row r="2" spans="1:92" ht="15" thickBot="1"/>
    <row r="3" spans="1:92" s="1" customFormat="1" ht="45" customHeight="1" thickBot="1">
      <c r="A3" s="387" t="s">
        <v>3</v>
      </c>
      <c r="B3" s="385" t="s">
        <v>1</v>
      </c>
      <c r="C3" s="391" t="s">
        <v>2</v>
      </c>
      <c r="D3" s="391" t="s">
        <v>0</v>
      </c>
      <c r="E3" s="383" t="s">
        <v>138</v>
      </c>
      <c r="F3" s="396" t="s">
        <v>136</v>
      </c>
      <c r="G3" s="399" t="s">
        <v>137</v>
      </c>
      <c r="H3" s="404" t="s">
        <v>25</v>
      </c>
      <c r="I3" s="405"/>
      <c r="J3" s="405"/>
      <c r="K3" s="405"/>
      <c r="L3" s="405"/>
      <c r="M3" s="405"/>
      <c r="N3" s="405"/>
      <c r="O3" s="405"/>
      <c r="P3" s="406"/>
      <c r="Q3" s="378" t="s">
        <v>24</v>
      </c>
      <c r="R3" s="379"/>
      <c r="S3" s="379"/>
      <c r="T3" s="379"/>
      <c r="U3" s="380"/>
      <c r="V3" s="380"/>
      <c r="W3" s="380"/>
      <c r="X3" s="380"/>
      <c r="Y3" s="379"/>
      <c r="Z3" s="379"/>
      <c r="AA3" s="379"/>
      <c r="AB3" s="379"/>
      <c r="AC3" s="379"/>
      <c r="AD3" s="379"/>
      <c r="AE3" s="379"/>
      <c r="AF3" s="379"/>
      <c r="AG3" s="379"/>
      <c r="AH3" s="379"/>
      <c r="AI3" s="379"/>
      <c r="AJ3" s="379"/>
      <c r="AK3" s="379"/>
      <c r="AL3" s="379"/>
      <c r="AM3" s="379"/>
      <c r="AN3" s="379"/>
      <c r="AO3" s="379"/>
      <c r="AP3" s="379"/>
      <c r="AQ3" s="379"/>
      <c r="AR3" s="379"/>
      <c r="AS3" s="379"/>
      <c r="AT3" s="379"/>
      <c r="AU3" s="379"/>
      <c r="AV3" s="379"/>
      <c r="AW3" s="379"/>
      <c r="AX3" s="379"/>
      <c r="AY3" s="379"/>
      <c r="AZ3" s="379"/>
      <c r="BA3" s="379"/>
      <c r="BB3" s="379"/>
      <c r="BC3" s="379"/>
      <c r="BD3" s="379"/>
      <c r="BE3" s="379"/>
      <c r="BF3" s="379"/>
      <c r="BG3" s="379"/>
      <c r="BH3" s="379"/>
      <c r="BI3" s="379"/>
      <c r="BJ3" s="379"/>
      <c r="BK3" s="379"/>
      <c r="BL3" s="381"/>
      <c r="BM3" s="373" t="s">
        <v>18</v>
      </c>
      <c r="BN3" s="374"/>
      <c r="BO3" s="374"/>
      <c r="BP3" s="374"/>
      <c r="BQ3" s="374"/>
      <c r="BR3" s="374"/>
      <c r="BS3" s="374"/>
      <c r="BT3" s="374"/>
      <c r="BU3" s="374"/>
      <c r="BV3" s="374"/>
      <c r="BW3" s="374"/>
      <c r="BX3" s="374"/>
      <c r="BY3" s="374"/>
      <c r="BZ3" s="374"/>
      <c r="CA3" s="374"/>
      <c r="CB3" s="374"/>
      <c r="CC3" s="374"/>
      <c r="CD3" s="374"/>
      <c r="CE3" s="374"/>
      <c r="CF3" s="375"/>
      <c r="CG3" s="367" t="s">
        <v>63</v>
      </c>
      <c r="CH3" s="368"/>
      <c r="CI3" s="364" t="s">
        <v>64</v>
      </c>
      <c r="CJ3" s="351" t="s">
        <v>70</v>
      </c>
      <c r="CK3" s="352"/>
      <c r="CL3" s="352"/>
      <c r="CM3" s="352"/>
      <c r="CN3" s="346" t="s">
        <v>335</v>
      </c>
    </row>
    <row r="4" spans="1:92" s="1" customFormat="1" ht="29.25" customHeight="1">
      <c r="A4" s="388"/>
      <c r="B4" s="389"/>
      <c r="C4" s="392"/>
      <c r="D4" s="392"/>
      <c r="E4" s="402"/>
      <c r="F4" s="397"/>
      <c r="G4" s="400"/>
      <c r="H4" s="386" t="s">
        <v>4</v>
      </c>
      <c r="I4" s="394" t="s">
        <v>5</v>
      </c>
      <c r="J4" s="358" t="s">
        <v>219</v>
      </c>
      <c r="K4" s="359" t="s">
        <v>8</v>
      </c>
      <c r="L4" s="358" t="s">
        <v>7</v>
      </c>
      <c r="M4" s="358" t="s">
        <v>6</v>
      </c>
      <c r="N4" s="358" t="s">
        <v>9</v>
      </c>
      <c r="O4" s="358" t="s">
        <v>61</v>
      </c>
      <c r="P4" s="362" t="s">
        <v>62</v>
      </c>
      <c r="Q4" s="382" t="s">
        <v>194</v>
      </c>
      <c r="R4" s="383"/>
      <c r="S4" s="383"/>
      <c r="T4" s="383"/>
      <c r="U4" s="384" t="s">
        <v>195</v>
      </c>
      <c r="V4" s="384"/>
      <c r="W4" s="384"/>
      <c r="X4" s="384"/>
      <c r="Y4" s="358" t="s">
        <v>196</v>
      </c>
      <c r="Z4" s="358"/>
      <c r="AA4" s="358"/>
      <c r="AB4" s="358"/>
      <c r="AC4" s="358"/>
      <c r="AD4" s="358"/>
      <c r="AE4" s="358"/>
      <c r="AF4" s="358"/>
      <c r="AG4" s="358"/>
      <c r="AH4" s="358"/>
      <c r="AI4" s="358"/>
      <c r="AJ4" s="358"/>
      <c r="AK4" s="358" t="s">
        <v>197</v>
      </c>
      <c r="AL4" s="358"/>
      <c r="AM4" s="358"/>
      <c r="AN4" s="358"/>
      <c r="AO4" s="358"/>
      <c r="AP4" s="358"/>
      <c r="AQ4" s="358"/>
      <c r="AR4" s="358"/>
      <c r="AS4" s="358"/>
      <c r="AT4" s="358"/>
      <c r="AU4" s="358"/>
      <c r="AV4" s="358"/>
      <c r="AW4" s="385" t="s">
        <v>198</v>
      </c>
      <c r="AX4" s="383"/>
      <c r="AY4" s="383"/>
      <c r="AZ4" s="383"/>
      <c r="BA4" s="383"/>
      <c r="BB4" s="383"/>
      <c r="BC4" s="383"/>
      <c r="BD4" s="383"/>
      <c r="BE4" s="383"/>
      <c r="BF4" s="383"/>
      <c r="BG4" s="383"/>
      <c r="BH4" s="386"/>
      <c r="BI4" s="353" t="s">
        <v>60</v>
      </c>
      <c r="BJ4" s="353" t="s">
        <v>471</v>
      </c>
      <c r="BK4" s="353" t="s">
        <v>61</v>
      </c>
      <c r="BL4" s="362" t="s">
        <v>14</v>
      </c>
      <c r="BM4" s="359" t="s">
        <v>10</v>
      </c>
      <c r="BN4" s="358" t="s">
        <v>12</v>
      </c>
      <c r="BO4" s="358" t="s">
        <v>19</v>
      </c>
      <c r="BP4" s="358"/>
      <c r="BQ4" s="358"/>
      <c r="BR4" s="358" t="s">
        <v>20</v>
      </c>
      <c r="BS4" s="358"/>
      <c r="BT4" s="358"/>
      <c r="BU4" s="358" t="s">
        <v>21</v>
      </c>
      <c r="BV4" s="358"/>
      <c r="BW4" s="358"/>
      <c r="BX4" s="358" t="s">
        <v>22</v>
      </c>
      <c r="BY4" s="358"/>
      <c r="BZ4" s="358"/>
      <c r="CA4" s="358" t="s">
        <v>23</v>
      </c>
      <c r="CB4" s="358"/>
      <c r="CC4" s="358"/>
      <c r="CD4" s="353" t="s">
        <v>61</v>
      </c>
      <c r="CE4" s="376" t="s">
        <v>64</v>
      </c>
      <c r="CF4" s="371" t="s">
        <v>65</v>
      </c>
      <c r="CG4" s="369" t="s">
        <v>67</v>
      </c>
      <c r="CH4" s="371" t="s">
        <v>66</v>
      </c>
      <c r="CI4" s="365"/>
      <c r="CJ4" s="355" t="s">
        <v>71</v>
      </c>
      <c r="CK4" s="357" t="s">
        <v>73</v>
      </c>
      <c r="CL4" s="357" t="s">
        <v>72</v>
      </c>
      <c r="CM4" s="349" t="s">
        <v>68</v>
      </c>
      <c r="CN4" s="347"/>
    </row>
    <row r="5" spans="1:92" s="1" customFormat="1" ht="87" thickBot="1">
      <c r="A5" s="370"/>
      <c r="B5" s="390"/>
      <c r="C5" s="393"/>
      <c r="D5" s="393"/>
      <c r="E5" s="403"/>
      <c r="F5" s="398"/>
      <c r="G5" s="401"/>
      <c r="H5" s="360"/>
      <c r="I5" s="395"/>
      <c r="J5" s="361"/>
      <c r="K5" s="360"/>
      <c r="L5" s="361"/>
      <c r="M5" s="361"/>
      <c r="N5" s="361"/>
      <c r="O5" s="361"/>
      <c r="P5" s="363"/>
      <c r="Q5" s="83" t="s">
        <v>4</v>
      </c>
      <c r="R5" s="81" t="s">
        <v>5</v>
      </c>
      <c r="S5" s="81" t="s">
        <v>69</v>
      </c>
      <c r="T5" s="81" t="s">
        <v>61</v>
      </c>
      <c r="U5" s="83" t="s">
        <v>4</v>
      </c>
      <c r="V5" s="81" t="s">
        <v>5</v>
      </c>
      <c r="W5" s="81" t="s">
        <v>69</v>
      </c>
      <c r="X5" s="81" t="s">
        <v>61</v>
      </c>
      <c r="Y5" s="81" t="s">
        <v>10</v>
      </c>
      <c r="Z5" s="81" t="s">
        <v>338</v>
      </c>
      <c r="AA5" s="82" t="s">
        <v>61</v>
      </c>
      <c r="AB5" s="82" t="s">
        <v>11</v>
      </c>
      <c r="AC5" s="82" t="s">
        <v>12</v>
      </c>
      <c r="AD5" s="82" t="s">
        <v>338</v>
      </c>
      <c r="AE5" s="82" t="s">
        <v>61</v>
      </c>
      <c r="AF5" s="82" t="s">
        <v>11</v>
      </c>
      <c r="AG5" s="82" t="s">
        <v>13</v>
      </c>
      <c r="AH5" s="82" t="s">
        <v>338</v>
      </c>
      <c r="AI5" s="82" t="s">
        <v>61</v>
      </c>
      <c r="AJ5" s="82" t="s">
        <v>11</v>
      </c>
      <c r="AK5" s="82" t="s">
        <v>10</v>
      </c>
      <c r="AL5" s="82" t="s">
        <v>338</v>
      </c>
      <c r="AM5" s="82" t="s">
        <v>61</v>
      </c>
      <c r="AN5" s="82" t="s">
        <v>11</v>
      </c>
      <c r="AO5" s="82" t="s">
        <v>12</v>
      </c>
      <c r="AP5" s="82" t="s">
        <v>338</v>
      </c>
      <c r="AQ5" s="82" t="s">
        <v>61</v>
      </c>
      <c r="AR5" s="82" t="s">
        <v>11</v>
      </c>
      <c r="AS5" s="82" t="s">
        <v>13</v>
      </c>
      <c r="AT5" s="82" t="s">
        <v>338</v>
      </c>
      <c r="AU5" s="82" t="s">
        <v>61</v>
      </c>
      <c r="AV5" s="82" t="s">
        <v>11</v>
      </c>
      <c r="AW5" s="82" t="s">
        <v>10</v>
      </c>
      <c r="AX5" s="82" t="s">
        <v>338</v>
      </c>
      <c r="AY5" s="82" t="s">
        <v>61</v>
      </c>
      <c r="AZ5" s="82" t="s">
        <v>11</v>
      </c>
      <c r="BA5" s="82" t="s">
        <v>12</v>
      </c>
      <c r="BB5" s="82" t="s">
        <v>338</v>
      </c>
      <c r="BC5" s="82" t="s">
        <v>61</v>
      </c>
      <c r="BD5" s="82" t="s">
        <v>11</v>
      </c>
      <c r="BE5" s="82" t="s">
        <v>13</v>
      </c>
      <c r="BF5" s="82" t="s">
        <v>338</v>
      </c>
      <c r="BG5" s="82" t="s">
        <v>61</v>
      </c>
      <c r="BH5" s="82" t="s">
        <v>11</v>
      </c>
      <c r="BI5" s="354"/>
      <c r="BJ5" s="354"/>
      <c r="BK5" s="354"/>
      <c r="BL5" s="363"/>
      <c r="BM5" s="360"/>
      <c r="BN5" s="361"/>
      <c r="BO5" s="82" t="s">
        <v>16</v>
      </c>
      <c r="BP5" s="82" t="s">
        <v>17</v>
      </c>
      <c r="BQ5" s="82" t="s">
        <v>15</v>
      </c>
      <c r="BR5" s="82" t="s">
        <v>16</v>
      </c>
      <c r="BS5" s="82" t="s">
        <v>17</v>
      </c>
      <c r="BT5" s="82" t="s">
        <v>15</v>
      </c>
      <c r="BU5" s="82" t="s">
        <v>16</v>
      </c>
      <c r="BV5" s="82" t="s">
        <v>17</v>
      </c>
      <c r="BW5" s="82" t="s">
        <v>15</v>
      </c>
      <c r="BX5" s="82" t="s">
        <v>16</v>
      </c>
      <c r="BY5" s="82" t="s">
        <v>17</v>
      </c>
      <c r="BZ5" s="82" t="s">
        <v>15</v>
      </c>
      <c r="CA5" s="82" t="s">
        <v>16</v>
      </c>
      <c r="CB5" s="82" t="s">
        <v>17</v>
      </c>
      <c r="CC5" s="82" t="s">
        <v>15</v>
      </c>
      <c r="CD5" s="354"/>
      <c r="CE5" s="377"/>
      <c r="CF5" s="372"/>
      <c r="CG5" s="370"/>
      <c r="CH5" s="372"/>
      <c r="CI5" s="366"/>
      <c r="CJ5" s="356"/>
      <c r="CK5" s="354"/>
      <c r="CL5" s="354"/>
      <c r="CM5" s="350"/>
      <c r="CN5" s="348"/>
    </row>
    <row r="6" spans="1:92" ht="57.6">
      <c r="A6" s="54" t="s">
        <v>26</v>
      </c>
      <c r="B6" s="55" t="s">
        <v>74</v>
      </c>
      <c r="C6" s="54" t="s">
        <v>104</v>
      </c>
      <c r="D6" s="54" t="s">
        <v>159</v>
      </c>
      <c r="E6" s="56" t="s">
        <v>139</v>
      </c>
      <c r="F6" s="57">
        <v>420152.5</v>
      </c>
      <c r="G6" s="58">
        <v>252091.47</v>
      </c>
      <c r="H6" s="59" t="s">
        <v>144</v>
      </c>
      <c r="I6" s="60" t="s">
        <v>145</v>
      </c>
      <c r="J6" s="60" t="s">
        <v>214</v>
      </c>
      <c r="K6" s="61" t="s">
        <v>169</v>
      </c>
      <c r="L6" s="60" t="s">
        <v>205</v>
      </c>
      <c r="M6" s="60" t="s">
        <v>225</v>
      </c>
      <c r="N6" s="60" t="s">
        <v>225</v>
      </c>
      <c r="O6" s="80" t="s">
        <v>225</v>
      </c>
      <c r="P6" s="84" t="s">
        <v>225</v>
      </c>
      <c r="Q6" s="59" t="s">
        <v>144</v>
      </c>
      <c r="R6" s="60" t="s">
        <v>145</v>
      </c>
      <c r="S6" s="80" t="s">
        <v>225</v>
      </c>
      <c r="T6" s="80" t="s">
        <v>225</v>
      </c>
      <c r="U6" s="80" t="s">
        <v>225</v>
      </c>
      <c r="V6" s="80" t="s">
        <v>225</v>
      </c>
      <c r="W6" s="80" t="s">
        <v>225</v>
      </c>
      <c r="X6" s="80" t="s">
        <v>225</v>
      </c>
      <c r="Y6" s="80" t="s">
        <v>225</v>
      </c>
      <c r="Z6" s="80"/>
      <c r="AA6" s="80" t="s">
        <v>225</v>
      </c>
      <c r="AB6" s="80" t="s">
        <v>225</v>
      </c>
      <c r="AC6" s="80" t="s">
        <v>225</v>
      </c>
      <c r="AD6" s="80"/>
      <c r="AE6" s="80" t="s">
        <v>225</v>
      </c>
      <c r="AF6" s="80" t="s">
        <v>225</v>
      </c>
      <c r="AG6" s="80" t="s">
        <v>225</v>
      </c>
      <c r="AH6" s="80"/>
      <c r="AI6" s="80" t="s">
        <v>225</v>
      </c>
      <c r="AJ6" s="80" t="s">
        <v>225</v>
      </c>
      <c r="AK6" s="80" t="s">
        <v>225</v>
      </c>
      <c r="AL6" s="80"/>
      <c r="AM6" s="80" t="s">
        <v>225</v>
      </c>
      <c r="AN6" s="80" t="s">
        <v>225</v>
      </c>
      <c r="AO6" s="80" t="s">
        <v>225</v>
      </c>
      <c r="AP6" s="80"/>
      <c r="AQ6" s="80" t="s">
        <v>225</v>
      </c>
      <c r="AR6" s="80" t="s">
        <v>225</v>
      </c>
      <c r="AS6" s="80" t="s">
        <v>225</v>
      </c>
      <c r="AT6" s="80"/>
      <c r="AU6" s="80" t="s">
        <v>225</v>
      </c>
      <c r="AV6" s="80" t="s">
        <v>225</v>
      </c>
      <c r="AW6" s="80" t="s">
        <v>225</v>
      </c>
      <c r="AX6" s="80"/>
      <c r="AY6" s="80" t="s">
        <v>225</v>
      </c>
      <c r="AZ6" s="80" t="s">
        <v>225</v>
      </c>
      <c r="BA6" s="80" t="s">
        <v>225</v>
      </c>
      <c r="BB6" s="80"/>
      <c r="BC6" s="80" t="s">
        <v>225</v>
      </c>
      <c r="BD6" s="80" t="s">
        <v>225</v>
      </c>
      <c r="BE6" s="80" t="s">
        <v>225</v>
      </c>
      <c r="BF6" s="80"/>
      <c r="BG6" s="80" t="s">
        <v>225</v>
      </c>
      <c r="BH6" s="80" t="s">
        <v>225</v>
      </c>
      <c r="BI6" s="80" t="s">
        <v>225</v>
      </c>
      <c r="BJ6" s="80" t="s">
        <v>225</v>
      </c>
      <c r="BK6" s="80" t="s">
        <v>225</v>
      </c>
      <c r="BL6" s="80" t="s">
        <v>225</v>
      </c>
      <c r="BM6" s="80" t="s">
        <v>225</v>
      </c>
      <c r="BN6" s="80" t="s">
        <v>225</v>
      </c>
      <c r="BO6" s="80" t="s">
        <v>225</v>
      </c>
      <c r="BP6" s="80" t="s">
        <v>225</v>
      </c>
      <c r="BQ6" s="80" t="s">
        <v>225</v>
      </c>
      <c r="BR6" s="80" t="s">
        <v>225</v>
      </c>
      <c r="BS6" s="80" t="s">
        <v>225</v>
      </c>
      <c r="BT6" s="80" t="s">
        <v>225</v>
      </c>
      <c r="BU6" s="80" t="s">
        <v>225</v>
      </c>
      <c r="BV6" s="80" t="s">
        <v>225</v>
      </c>
      <c r="BW6" s="80" t="s">
        <v>225</v>
      </c>
      <c r="BX6" s="80" t="s">
        <v>225</v>
      </c>
      <c r="BY6" s="80" t="s">
        <v>225</v>
      </c>
      <c r="BZ6" s="80" t="s">
        <v>225</v>
      </c>
      <c r="CA6" s="80" t="s">
        <v>225</v>
      </c>
      <c r="CB6" s="80" t="s">
        <v>225</v>
      </c>
      <c r="CC6" s="80" t="s">
        <v>225</v>
      </c>
      <c r="CD6" s="80" t="s">
        <v>225</v>
      </c>
      <c r="CE6" s="80" t="s">
        <v>225</v>
      </c>
      <c r="CF6" s="80" t="s">
        <v>225</v>
      </c>
      <c r="CG6" s="80" t="s">
        <v>225</v>
      </c>
      <c r="CH6" s="80" t="s">
        <v>225</v>
      </c>
      <c r="CI6" s="80" t="s">
        <v>225</v>
      </c>
      <c r="CJ6" s="80" t="s">
        <v>225</v>
      </c>
      <c r="CK6" s="80" t="s">
        <v>225</v>
      </c>
      <c r="CL6" s="80" t="s">
        <v>225</v>
      </c>
      <c r="CM6" s="68" t="s">
        <v>225</v>
      </c>
      <c r="CN6" s="31"/>
    </row>
    <row r="7" spans="1:92" ht="28.95" customHeight="1">
      <c r="A7" s="36" t="s">
        <v>27</v>
      </c>
      <c r="B7" s="37" t="s">
        <v>75</v>
      </c>
      <c r="C7" s="36" t="s">
        <v>105</v>
      </c>
      <c r="D7" s="36" t="s">
        <v>160</v>
      </c>
      <c r="E7" s="38" t="s">
        <v>139</v>
      </c>
      <c r="F7" s="39">
        <v>2936942.05</v>
      </c>
      <c r="G7" s="40">
        <v>2055859.42</v>
      </c>
      <c r="H7" s="59" t="s">
        <v>145</v>
      </c>
      <c r="I7" s="42" t="s">
        <v>144</v>
      </c>
      <c r="J7" s="42" t="s">
        <v>214</v>
      </c>
      <c r="K7" s="52" t="s">
        <v>169</v>
      </c>
      <c r="L7" s="42" t="s">
        <v>205</v>
      </c>
      <c r="M7" s="60" t="s">
        <v>225</v>
      </c>
      <c r="N7" s="60" t="s">
        <v>225</v>
      </c>
      <c r="O7" s="80" t="s">
        <v>225</v>
      </c>
      <c r="P7" s="84" t="s">
        <v>225</v>
      </c>
      <c r="Q7" s="59" t="s">
        <v>145</v>
      </c>
      <c r="R7" s="42" t="s">
        <v>144</v>
      </c>
      <c r="S7" s="80" t="s">
        <v>225</v>
      </c>
      <c r="T7" s="80" t="s">
        <v>225</v>
      </c>
      <c r="U7" s="80" t="s">
        <v>225</v>
      </c>
      <c r="V7" s="80" t="s">
        <v>225</v>
      </c>
      <c r="W7" s="80" t="s">
        <v>225</v>
      </c>
      <c r="X7" s="80" t="s">
        <v>225</v>
      </c>
      <c r="Y7" s="80" t="s">
        <v>225</v>
      </c>
      <c r="Z7" s="80"/>
      <c r="AA7" s="80" t="s">
        <v>225</v>
      </c>
      <c r="AB7" s="80" t="s">
        <v>225</v>
      </c>
      <c r="AC7" s="80" t="s">
        <v>225</v>
      </c>
      <c r="AD7" s="80"/>
      <c r="AE7" s="80" t="s">
        <v>225</v>
      </c>
      <c r="AF7" s="80" t="s">
        <v>225</v>
      </c>
      <c r="AG7" s="80" t="s">
        <v>225</v>
      </c>
      <c r="AH7" s="80"/>
      <c r="AI7" s="80" t="s">
        <v>225</v>
      </c>
      <c r="AJ7" s="80" t="s">
        <v>225</v>
      </c>
      <c r="AK7" s="80" t="s">
        <v>225</v>
      </c>
      <c r="AL7" s="80"/>
      <c r="AM7" s="80" t="s">
        <v>225</v>
      </c>
      <c r="AN7" s="80" t="s">
        <v>225</v>
      </c>
      <c r="AO7" s="80" t="s">
        <v>225</v>
      </c>
      <c r="AP7" s="80"/>
      <c r="AQ7" s="80" t="s">
        <v>225</v>
      </c>
      <c r="AR7" s="80" t="s">
        <v>225</v>
      </c>
      <c r="AS7" s="80" t="s">
        <v>225</v>
      </c>
      <c r="AT7" s="80"/>
      <c r="AU7" s="80" t="s">
        <v>225</v>
      </c>
      <c r="AV7" s="80" t="s">
        <v>225</v>
      </c>
      <c r="AW7" s="80" t="s">
        <v>225</v>
      </c>
      <c r="AX7" s="80"/>
      <c r="AY7" s="80" t="s">
        <v>225</v>
      </c>
      <c r="AZ7" s="80" t="s">
        <v>225</v>
      </c>
      <c r="BA7" s="80" t="s">
        <v>225</v>
      </c>
      <c r="BB7" s="80"/>
      <c r="BC7" s="80" t="s">
        <v>225</v>
      </c>
      <c r="BD7" s="80" t="s">
        <v>225</v>
      </c>
      <c r="BE7" s="80" t="s">
        <v>225</v>
      </c>
      <c r="BF7" s="80"/>
      <c r="BG7" s="80" t="s">
        <v>225</v>
      </c>
      <c r="BH7" s="80" t="s">
        <v>225</v>
      </c>
      <c r="BI7" s="80" t="s">
        <v>225</v>
      </c>
      <c r="BJ7" s="80" t="s">
        <v>225</v>
      </c>
      <c r="BK7" s="80" t="s">
        <v>225</v>
      </c>
      <c r="BL7" s="80" t="s">
        <v>225</v>
      </c>
      <c r="BM7" s="80" t="s">
        <v>225</v>
      </c>
      <c r="BN7" s="80" t="s">
        <v>225</v>
      </c>
      <c r="BO7" s="80" t="s">
        <v>225</v>
      </c>
      <c r="BP7" s="80" t="s">
        <v>225</v>
      </c>
      <c r="BQ7" s="80" t="s">
        <v>225</v>
      </c>
      <c r="BR7" s="80" t="s">
        <v>225</v>
      </c>
      <c r="BS7" s="80" t="s">
        <v>225</v>
      </c>
      <c r="BT7" s="80" t="s">
        <v>225</v>
      </c>
      <c r="BU7" s="80" t="s">
        <v>225</v>
      </c>
      <c r="BV7" s="80" t="s">
        <v>225</v>
      </c>
      <c r="BW7" s="80" t="s">
        <v>225</v>
      </c>
      <c r="BX7" s="80" t="s">
        <v>225</v>
      </c>
      <c r="BY7" s="80" t="s">
        <v>225</v>
      </c>
      <c r="BZ7" s="80" t="s">
        <v>225</v>
      </c>
      <c r="CA7" s="80" t="s">
        <v>225</v>
      </c>
      <c r="CB7" s="80" t="s">
        <v>225</v>
      </c>
      <c r="CC7" s="80" t="s">
        <v>225</v>
      </c>
      <c r="CD7" s="80" t="s">
        <v>225</v>
      </c>
      <c r="CE7" s="80" t="s">
        <v>225</v>
      </c>
      <c r="CF7" s="80" t="s">
        <v>225</v>
      </c>
      <c r="CG7" s="80" t="s">
        <v>225</v>
      </c>
      <c r="CH7" s="80" t="s">
        <v>225</v>
      </c>
      <c r="CI7" s="80" t="s">
        <v>225</v>
      </c>
      <c r="CJ7" s="80" t="s">
        <v>225</v>
      </c>
      <c r="CK7" s="80" t="s">
        <v>225</v>
      </c>
      <c r="CL7" s="80" t="s">
        <v>225</v>
      </c>
      <c r="CM7" s="68" t="s">
        <v>225</v>
      </c>
      <c r="CN7" s="29"/>
    </row>
    <row r="8" spans="1:92" ht="72">
      <c r="A8" s="20" t="s">
        <v>28</v>
      </c>
      <c r="B8" s="15" t="s">
        <v>76</v>
      </c>
      <c r="C8" s="20" t="s">
        <v>546</v>
      </c>
      <c r="D8" s="20" t="s">
        <v>172</v>
      </c>
      <c r="E8" s="14" t="s">
        <v>141</v>
      </c>
      <c r="F8" s="17">
        <v>4824576.42</v>
      </c>
      <c r="G8" s="16">
        <v>2894745.85</v>
      </c>
      <c r="H8" s="22" t="s">
        <v>147</v>
      </c>
      <c r="I8" s="29" t="s">
        <v>151</v>
      </c>
      <c r="J8" s="29" t="s">
        <v>215</v>
      </c>
      <c r="K8" s="23" t="s">
        <v>169</v>
      </c>
      <c r="L8" s="31" t="s">
        <v>205</v>
      </c>
      <c r="M8" s="29" t="s">
        <v>211</v>
      </c>
      <c r="N8" s="29" t="s">
        <v>240</v>
      </c>
      <c r="O8" s="29" t="s">
        <v>378</v>
      </c>
      <c r="P8" s="21" t="s">
        <v>267</v>
      </c>
      <c r="Q8" s="22" t="s">
        <v>147</v>
      </c>
      <c r="R8" s="29" t="s">
        <v>151</v>
      </c>
      <c r="S8" s="23" t="s">
        <v>449</v>
      </c>
      <c r="T8" s="23"/>
      <c r="U8" s="23" t="s">
        <v>380</v>
      </c>
      <c r="V8" s="23" t="s">
        <v>418</v>
      </c>
      <c r="W8" s="23" t="s">
        <v>267</v>
      </c>
      <c r="X8" s="23" t="s">
        <v>419</v>
      </c>
      <c r="Y8" s="23" t="s">
        <v>375</v>
      </c>
      <c r="Z8" s="23" t="s">
        <v>440</v>
      </c>
      <c r="AA8" s="29" t="s">
        <v>442</v>
      </c>
      <c r="AB8" s="29" t="s">
        <v>267</v>
      </c>
      <c r="AC8" s="29" t="s">
        <v>389</v>
      </c>
      <c r="AD8" s="23" t="s">
        <v>440</v>
      </c>
      <c r="AE8" s="29" t="s">
        <v>442</v>
      </c>
      <c r="AF8" s="29" t="s">
        <v>267</v>
      </c>
      <c r="AG8" s="29" t="s">
        <v>205</v>
      </c>
      <c r="AH8" s="29" t="s">
        <v>205</v>
      </c>
      <c r="AI8" s="29" t="s">
        <v>205</v>
      </c>
      <c r="AJ8" s="29" t="s">
        <v>205</v>
      </c>
      <c r="AK8" s="29" t="s">
        <v>469</v>
      </c>
      <c r="AL8" s="29" t="s">
        <v>538</v>
      </c>
      <c r="AM8" s="29" t="s">
        <v>551</v>
      </c>
      <c r="AN8" s="29" t="s">
        <v>267</v>
      </c>
      <c r="AO8" s="29" t="s">
        <v>397</v>
      </c>
      <c r="AP8" s="29" t="s">
        <v>538</v>
      </c>
      <c r="AQ8" s="29" t="s">
        <v>551</v>
      </c>
      <c r="AR8" s="29" t="s">
        <v>267</v>
      </c>
      <c r="AS8" s="29" t="s">
        <v>205</v>
      </c>
      <c r="AT8" s="29" t="s">
        <v>205</v>
      </c>
      <c r="AU8" s="29" t="s">
        <v>205</v>
      </c>
      <c r="AV8" s="29" t="s">
        <v>205</v>
      </c>
      <c r="AW8" s="29" t="s">
        <v>435</v>
      </c>
      <c r="AX8" s="29" t="s">
        <v>538</v>
      </c>
      <c r="AY8" s="29" t="s">
        <v>542</v>
      </c>
      <c r="AZ8" s="29" t="s">
        <v>267</v>
      </c>
      <c r="BA8" s="29" t="s">
        <v>465</v>
      </c>
      <c r="BB8" s="29" t="s">
        <v>538</v>
      </c>
      <c r="BC8" s="29" t="s">
        <v>551</v>
      </c>
      <c r="BD8" s="29" t="s">
        <v>267</v>
      </c>
      <c r="BE8" s="29" t="s">
        <v>205</v>
      </c>
      <c r="BF8" s="29" t="s">
        <v>205</v>
      </c>
      <c r="BG8" s="29" t="s">
        <v>205</v>
      </c>
      <c r="BH8" s="29" t="s">
        <v>205</v>
      </c>
      <c r="BI8" s="29" t="s">
        <v>182</v>
      </c>
      <c r="BJ8" s="29"/>
      <c r="BK8" s="29"/>
      <c r="BL8" s="21" t="s">
        <v>267</v>
      </c>
      <c r="BM8" s="23" t="s">
        <v>323</v>
      </c>
      <c r="BN8" s="29" t="s">
        <v>324</v>
      </c>
      <c r="BO8" s="29">
        <v>33</v>
      </c>
      <c r="BP8" s="29">
        <v>33</v>
      </c>
      <c r="BQ8" s="29">
        <f>(BO8+BP8)/2</f>
        <v>33</v>
      </c>
      <c r="BR8" s="29">
        <v>28</v>
      </c>
      <c r="BS8" s="29">
        <v>28</v>
      </c>
      <c r="BT8" s="29">
        <f>(BR8+BS8)/2</f>
        <v>28</v>
      </c>
      <c r="BU8" s="29">
        <v>0.09</v>
      </c>
      <c r="BV8" s="29">
        <v>0.09</v>
      </c>
      <c r="BW8" s="29">
        <f>(BU8+BV8)/2</f>
        <v>0.09</v>
      </c>
      <c r="BX8" s="29">
        <v>8</v>
      </c>
      <c r="BY8" s="29">
        <v>8</v>
      </c>
      <c r="BZ8" s="29">
        <f>(BX8+BY8)/2</f>
        <v>8</v>
      </c>
      <c r="CA8" s="29">
        <v>7</v>
      </c>
      <c r="CB8" s="29">
        <v>7</v>
      </c>
      <c r="CC8" s="29">
        <f>(CA8+CB8)/2</f>
        <v>7</v>
      </c>
      <c r="CD8" s="29"/>
      <c r="CE8" s="24">
        <f>BQ8+BT8+BW8+BZ8+CC8</f>
        <v>76.09</v>
      </c>
      <c r="CF8" s="214">
        <f>CE8*1%</f>
        <v>0.76090000000000002</v>
      </c>
      <c r="CG8" s="22"/>
      <c r="CH8" s="25"/>
      <c r="CI8" s="26"/>
      <c r="CJ8" s="22"/>
      <c r="CK8" s="29"/>
      <c r="CL8" s="29"/>
      <c r="CM8" s="27"/>
      <c r="CN8" s="29" t="s">
        <v>336</v>
      </c>
    </row>
    <row r="9" spans="1:92" ht="34.5" customHeight="1">
      <c r="A9" s="20" t="s">
        <v>29</v>
      </c>
      <c r="B9" s="15" t="s">
        <v>77</v>
      </c>
      <c r="C9" s="20" t="s">
        <v>106</v>
      </c>
      <c r="D9" s="20" t="s">
        <v>175</v>
      </c>
      <c r="E9" s="14" t="s">
        <v>141</v>
      </c>
      <c r="F9" s="17">
        <v>8000000</v>
      </c>
      <c r="G9" s="16">
        <v>4800000</v>
      </c>
      <c r="H9" s="22" t="s">
        <v>147</v>
      </c>
      <c r="I9" s="29" t="s">
        <v>156</v>
      </c>
      <c r="J9" s="29" t="s">
        <v>215</v>
      </c>
      <c r="K9" s="23" t="s">
        <v>169</v>
      </c>
      <c r="L9" s="31" t="s">
        <v>205</v>
      </c>
      <c r="M9" s="29" t="s">
        <v>211</v>
      </c>
      <c r="N9" s="29" t="s">
        <v>239</v>
      </c>
      <c r="O9" s="29" t="s">
        <v>256</v>
      </c>
      <c r="P9" s="21" t="s">
        <v>267</v>
      </c>
      <c r="Q9" s="22" t="s">
        <v>147</v>
      </c>
      <c r="R9" s="29" t="s">
        <v>156</v>
      </c>
      <c r="S9" s="23" t="s">
        <v>267</v>
      </c>
      <c r="T9" s="23" t="s">
        <v>382</v>
      </c>
      <c r="U9" s="23" t="s">
        <v>380</v>
      </c>
      <c r="V9" s="23" t="s">
        <v>381</v>
      </c>
      <c r="W9" s="23" t="s">
        <v>267</v>
      </c>
      <c r="X9" s="23" t="s">
        <v>378</v>
      </c>
      <c r="Y9" s="23" t="s">
        <v>332</v>
      </c>
      <c r="Z9" s="23" t="s">
        <v>336</v>
      </c>
      <c r="AA9" s="29" t="s">
        <v>443</v>
      </c>
      <c r="AB9" s="29" t="s">
        <v>267</v>
      </c>
      <c r="AC9" s="29" t="s">
        <v>333</v>
      </c>
      <c r="AD9" s="29" t="s">
        <v>382</v>
      </c>
      <c r="AE9" s="29" t="s">
        <v>422</v>
      </c>
      <c r="AF9" s="29" t="s">
        <v>267</v>
      </c>
      <c r="AG9" s="29" t="s">
        <v>205</v>
      </c>
      <c r="AH9" s="29" t="s">
        <v>205</v>
      </c>
      <c r="AI9" s="29" t="s">
        <v>205</v>
      </c>
      <c r="AJ9" s="29" t="s">
        <v>205</v>
      </c>
      <c r="AK9" s="29" t="s">
        <v>330</v>
      </c>
      <c r="AL9" s="29" t="s">
        <v>378</v>
      </c>
      <c r="AM9" s="29" t="s">
        <v>425</v>
      </c>
      <c r="AN9" s="29" t="s">
        <v>267</v>
      </c>
      <c r="AO9" s="29" t="s">
        <v>331</v>
      </c>
      <c r="AP9" s="29" t="s">
        <v>382</v>
      </c>
      <c r="AQ9" s="29" t="s">
        <v>425</v>
      </c>
      <c r="AR9" s="29" t="s">
        <v>267</v>
      </c>
      <c r="AS9" s="29" t="s">
        <v>205</v>
      </c>
      <c r="AT9" s="29" t="s">
        <v>205</v>
      </c>
      <c r="AU9" s="29" t="s">
        <v>205</v>
      </c>
      <c r="AV9" s="29" t="s">
        <v>205</v>
      </c>
      <c r="AW9" s="67" t="s">
        <v>334</v>
      </c>
      <c r="AX9" s="67" t="s">
        <v>382</v>
      </c>
      <c r="AY9" s="67" t="s">
        <v>422</v>
      </c>
      <c r="AZ9" s="78" t="s">
        <v>361</v>
      </c>
      <c r="BA9" s="67" t="s">
        <v>409</v>
      </c>
      <c r="BB9" s="29" t="s">
        <v>422</v>
      </c>
      <c r="BC9" s="29" t="s">
        <v>478</v>
      </c>
      <c r="BD9" s="73" t="s">
        <v>267</v>
      </c>
      <c r="BE9" s="29" t="s">
        <v>435</v>
      </c>
      <c r="BF9" s="29" t="s">
        <v>477</v>
      </c>
      <c r="BG9" s="29" t="s">
        <v>479</v>
      </c>
      <c r="BH9" s="73" t="s">
        <v>267</v>
      </c>
      <c r="BI9" s="29" t="s">
        <v>205</v>
      </c>
      <c r="BJ9" s="29" t="s">
        <v>205</v>
      </c>
      <c r="BK9" s="29" t="s">
        <v>479</v>
      </c>
      <c r="BL9" s="21" t="s">
        <v>267</v>
      </c>
      <c r="BM9" s="23" t="s">
        <v>323</v>
      </c>
      <c r="BN9" s="29" t="s">
        <v>324</v>
      </c>
      <c r="BO9" s="29">
        <v>37</v>
      </c>
      <c r="BP9" s="29">
        <v>37</v>
      </c>
      <c r="BQ9" s="29">
        <f>(BO9+BP9)/2</f>
        <v>37</v>
      </c>
      <c r="BR9" s="29">
        <v>25</v>
      </c>
      <c r="BS9" s="29">
        <v>25</v>
      </c>
      <c r="BT9" s="29">
        <f t="shared" ref="BT9:BT41" si="0">(BR9+BS9)/2</f>
        <v>25</v>
      </c>
      <c r="BU9" s="29">
        <v>0.27</v>
      </c>
      <c r="BV9" s="29">
        <v>0.27</v>
      </c>
      <c r="BW9" s="29">
        <f t="shared" ref="BW9:BW41" si="1">(BU9+BV9)/2</f>
        <v>0.27</v>
      </c>
      <c r="BX9" s="29">
        <v>8</v>
      </c>
      <c r="BY9" s="29">
        <v>8</v>
      </c>
      <c r="BZ9" s="29">
        <f t="shared" ref="BZ9:BZ41" si="2">(BX9+BY9)/2</f>
        <v>8</v>
      </c>
      <c r="CA9" s="29">
        <v>7</v>
      </c>
      <c r="CB9" s="29">
        <v>7</v>
      </c>
      <c r="CC9" s="29">
        <f t="shared" ref="CC9:CC41" si="3">(CA9+CB9)/2</f>
        <v>7</v>
      </c>
      <c r="CD9" s="29"/>
      <c r="CE9" s="24">
        <f>BQ9+BT9+BW9+BZ9+CC9</f>
        <v>77.27000000000001</v>
      </c>
      <c r="CF9" s="214">
        <f t="shared" ref="CF9:CF41" si="4">CE9*1%</f>
        <v>0.77270000000000016</v>
      </c>
      <c r="CG9" s="22"/>
      <c r="CH9" s="25"/>
      <c r="CI9" s="26"/>
      <c r="CJ9" s="22"/>
      <c r="CK9" s="29"/>
      <c r="CL9" s="29"/>
      <c r="CM9" s="27"/>
      <c r="CN9" s="29" t="s">
        <v>336</v>
      </c>
    </row>
    <row r="10" spans="1:92" s="241" customFormat="1" ht="43.2">
      <c r="A10" s="225" t="s">
        <v>30</v>
      </c>
      <c r="B10" s="226" t="s">
        <v>78</v>
      </c>
      <c r="C10" s="227" t="s">
        <v>107</v>
      </c>
      <c r="D10" s="227" t="s">
        <v>178</v>
      </c>
      <c r="E10" s="228" t="s">
        <v>142</v>
      </c>
      <c r="F10" s="229">
        <v>948810</v>
      </c>
      <c r="G10" s="230">
        <v>664167</v>
      </c>
      <c r="H10" s="231" t="s">
        <v>147</v>
      </c>
      <c r="I10" s="67" t="s">
        <v>144</v>
      </c>
      <c r="J10" s="67" t="s">
        <v>215</v>
      </c>
      <c r="K10" s="232" t="s">
        <v>169</v>
      </c>
      <c r="L10" s="233" t="s">
        <v>205</v>
      </c>
      <c r="M10" s="67" t="s">
        <v>224</v>
      </c>
      <c r="N10" s="67" t="s">
        <v>255</v>
      </c>
      <c r="O10" s="67"/>
      <c r="P10" s="234" t="s">
        <v>361</v>
      </c>
      <c r="Q10" s="231" t="s">
        <v>147</v>
      </c>
      <c r="R10" s="67" t="s">
        <v>144</v>
      </c>
      <c r="S10" s="235"/>
      <c r="T10" s="235"/>
      <c r="U10" s="235"/>
      <c r="V10" s="235"/>
      <c r="W10" s="235"/>
      <c r="X10" s="235"/>
      <c r="Y10" s="235"/>
      <c r="Z10" s="235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234"/>
      <c r="BM10" s="236" t="s">
        <v>323</v>
      </c>
      <c r="BN10" s="237" t="s">
        <v>324</v>
      </c>
      <c r="BO10" s="67"/>
      <c r="BP10" s="67"/>
      <c r="BQ10" s="67">
        <f t="shared" ref="BQ10:BQ41" si="5">(BO10+BP10)/2</f>
        <v>0</v>
      </c>
      <c r="BR10" s="67"/>
      <c r="BS10" s="67"/>
      <c r="BT10" s="67">
        <f t="shared" si="0"/>
        <v>0</v>
      </c>
      <c r="BU10" s="67"/>
      <c r="BV10" s="67"/>
      <c r="BW10" s="67">
        <f t="shared" si="1"/>
        <v>0</v>
      </c>
      <c r="BX10" s="67"/>
      <c r="BY10" s="67"/>
      <c r="BZ10" s="67">
        <f t="shared" si="2"/>
        <v>0</v>
      </c>
      <c r="CA10" s="67"/>
      <c r="CB10" s="67"/>
      <c r="CC10" s="67">
        <f t="shared" si="3"/>
        <v>0</v>
      </c>
      <c r="CD10" s="67"/>
      <c r="CE10" s="67">
        <f t="shared" ref="CE10:CE41" si="6">BQ10+BT10+BW10+BZ10+CC10</f>
        <v>0</v>
      </c>
      <c r="CF10" s="238">
        <f t="shared" si="4"/>
        <v>0</v>
      </c>
      <c r="CG10" s="231"/>
      <c r="CH10" s="239"/>
      <c r="CI10" s="240"/>
      <c r="CJ10" s="231"/>
      <c r="CK10" s="67"/>
      <c r="CL10" s="67"/>
      <c r="CM10" s="239"/>
      <c r="CN10" s="67"/>
    </row>
    <row r="11" spans="1:92" ht="38.4" customHeight="1">
      <c r="A11" s="20" t="s">
        <v>31</v>
      </c>
      <c r="B11" s="15" t="s">
        <v>157</v>
      </c>
      <c r="C11" s="20" t="s">
        <v>158</v>
      </c>
      <c r="D11" s="20" t="s">
        <v>186</v>
      </c>
      <c r="E11" s="14" t="s">
        <v>141</v>
      </c>
      <c r="F11" s="17">
        <v>1025203.26</v>
      </c>
      <c r="G11" s="16">
        <v>717642.28</v>
      </c>
      <c r="H11" s="2" t="s">
        <v>145</v>
      </c>
      <c r="I11" s="29" t="s">
        <v>148</v>
      </c>
      <c r="J11" s="29" t="s">
        <v>216</v>
      </c>
      <c r="K11" s="23" t="s">
        <v>169</v>
      </c>
      <c r="L11" s="29" t="s">
        <v>205</v>
      </c>
      <c r="M11" s="29" t="s">
        <v>224</v>
      </c>
      <c r="N11" s="29" t="s">
        <v>254</v>
      </c>
      <c r="O11" s="29" t="s">
        <v>336</v>
      </c>
      <c r="P11" s="21" t="s">
        <v>267</v>
      </c>
      <c r="Q11" s="2" t="s">
        <v>145</v>
      </c>
      <c r="R11" s="29" t="s">
        <v>148</v>
      </c>
      <c r="S11" s="23" t="s">
        <v>267</v>
      </c>
      <c r="T11" s="23" t="s">
        <v>450</v>
      </c>
      <c r="U11" s="23" t="s">
        <v>386</v>
      </c>
      <c r="V11" s="23" t="s">
        <v>403</v>
      </c>
      <c r="W11" s="23" t="s">
        <v>267</v>
      </c>
      <c r="X11" s="23" t="s">
        <v>378</v>
      </c>
      <c r="Y11" s="29" t="s">
        <v>333</v>
      </c>
      <c r="Z11" s="23" t="s">
        <v>382</v>
      </c>
      <c r="AA11" s="29" t="s">
        <v>422</v>
      </c>
      <c r="AB11" s="29" t="s">
        <v>267</v>
      </c>
      <c r="AC11" s="29" t="s">
        <v>375</v>
      </c>
      <c r="AD11" s="29" t="s">
        <v>440</v>
      </c>
      <c r="AE11" s="29" t="s">
        <v>444</v>
      </c>
      <c r="AF11" s="29" t="s">
        <v>267</v>
      </c>
      <c r="AG11" s="29" t="s">
        <v>205</v>
      </c>
      <c r="AH11" s="29" t="s">
        <v>205</v>
      </c>
      <c r="AI11" s="29" t="s">
        <v>205</v>
      </c>
      <c r="AJ11" s="29" t="s">
        <v>205</v>
      </c>
      <c r="AK11" s="29" t="s">
        <v>331</v>
      </c>
      <c r="AL11" s="29" t="s">
        <v>382</v>
      </c>
      <c r="AM11" s="29" t="s">
        <v>425</v>
      </c>
      <c r="AN11" s="29" t="s">
        <v>267</v>
      </c>
      <c r="AO11" s="29" t="s">
        <v>376</v>
      </c>
      <c r="AP11" s="29" t="s">
        <v>440</v>
      </c>
      <c r="AQ11" s="29" t="s">
        <v>444</v>
      </c>
      <c r="AR11" s="29" t="s">
        <v>267</v>
      </c>
      <c r="AS11" s="29" t="s">
        <v>205</v>
      </c>
      <c r="AT11" s="29" t="s">
        <v>205</v>
      </c>
      <c r="AU11" s="29" t="s">
        <v>205</v>
      </c>
      <c r="AV11" s="29" t="s">
        <v>205</v>
      </c>
      <c r="AW11" s="73" t="s">
        <v>334</v>
      </c>
      <c r="AX11" s="73" t="s">
        <v>382</v>
      </c>
      <c r="AY11" s="73" t="s">
        <v>427</v>
      </c>
      <c r="AZ11" s="73" t="s">
        <v>267</v>
      </c>
      <c r="BA11" s="73" t="s">
        <v>409</v>
      </c>
      <c r="BB11" s="29" t="s">
        <v>422</v>
      </c>
      <c r="BC11" s="29" t="s">
        <v>442</v>
      </c>
      <c r="BD11" s="29" t="s">
        <v>267</v>
      </c>
      <c r="BE11" s="29" t="s">
        <v>205</v>
      </c>
      <c r="BF11" s="29" t="s">
        <v>205</v>
      </c>
      <c r="BG11" s="29" t="s">
        <v>205</v>
      </c>
      <c r="BH11" s="29" t="s">
        <v>205</v>
      </c>
      <c r="BI11" s="29" t="s">
        <v>205</v>
      </c>
      <c r="BJ11" s="29" t="s">
        <v>205</v>
      </c>
      <c r="BK11" s="29" t="s">
        <v>450</v>
      </c>
      <c r="BL11" s="79" t="s">
        <v>267</v>
      </c>
      <c r="BM11" s="23" t="s">
        <v>323</v>
      </c>
      <c r="BN11" s="23" t="s">
        <v>325</v>
      </c>
      <c r="BO11" s="29">
        <f>10+10+6+3+2</f>
        <v>31</v>
      </c>
      <c r="BP11" s="29">
        <f>10+10+4+3+2</f>
        <v>29</v>
      </c>
      <c r="BQ11" s="29">
        <f t="shared" si="5"/>
        <v>30</v>
      </c>
      <c r="BR11" s="29">
        <f>8+3+10</f>
        <v>21</v>
      </c>
      <c r="BS11" s="29">
        <f>8+6+10</f>
        <v>24</v>
      </c>
      <c r="BT11" s="29">
        <f t="shared" si="0"/>
        <v>22.5</v>
      </c>
      <c r="BU11" s="29">
        <v>0.01</v>
      </c>
      <c r="BV11" s="29">
        <v>0.01</v>
      </c>
      <c r="BW11" s="29">
        <f t="shared" si="1"/>
        <v>0.01</v>
      </c>
      <c r="BX11" s="29">
        <v>4</v>
      </c>
      <c r="BY11" s="29">
        <v>4</v>
      </c>
      <c r="BZ11" s="29">
        <f t="shared" si="2"/>
        <v>4</v>
      </c>
      <c r="CA11" s="29">
        <v>3</v>
      </c>
      <c r="CB11" s="29">
        <v>3</v>
      </c>
      <c r="CC11" s="29">
        <f t="shared" si="3"/>
        <v>3</v>
      </c>
      <c r="CD11" s="29"/>
      <c r="CE11" s="24">
        <f t="shared" si="6"/>
        <v>59.51</v>
      </c>
      <c r="CF11" s="214">
        <f t="shared" si="4"/>
        <v>0.59509999999999996</v>
      </c>
      <c r="CG11" s="22"/>
      <c r="CH11" s="25"/>
      <c r="CI11" s="26"/>
      <c r="CJ11" s="22"/>
      <c r="CK11" s="29"/>
      <c r="CL11" s="29"/>
      <c r="CM11" s="27"/>
      <c r="CN11" s="29" t="s">
        <v>336</v>
      </c>
    </row>
    <row r="12" spans="1:92" ht="57.6">
      <c r="A12" s="36" t="s">
        <v>32</v>
      </c>
      <c r="B12" s="37" t="s">
        <v>79</v>
      </c>
      <c r="C12" s="36" t="s">
        <v>108</v>
      </c>
      <c r="D12" s="36" t="s">
        <v>168</v>
      </c>
      <c r="E12" s="38" t="s">
        <v>139</v>
      </c>
      <c r="F12" s="39">
        <v>2687507.49</v>
      </c>
      <c r="G12" s="40">
        <v>1612504.49</v>
      </c>
      <c r="H12" s="41" t="s">
        <v>148</v>
      </c>
      <c r="I12" s="42" t="s">
        <v>153</v>
      </c>
      <c r="J12" s="42" t="s">
        <v>215</v>
      </c>
      <c r="K12" s="52" t="s">
        <v>169</v>
      </c>
      <c r="L12" s="42" t="s">
        <v>205</v>
      </c>
      <c r="M12" s="60" t="s">
        <v>225</v>
      </c>
      <c r="N12" s="60" t="s">
        <v>225</v>
      </c>
      <c r="O12" s="80" t="s">
        <v>225</v>
      </c>
      <c r="P12" s="84" t="s">
        <v>225</v>
      </c>
      <c r="Q12" s="41" t="s">
        <v>148</v>
      </c>
      <c r="R12" s="42" t="s">
        <v>153</v>
      </c>
      <c r="S12" s="80" t="s">
        <v>225</v>
      </c>
      <c r="T12" s="80" t="s">
        <v>225</v>
      </c>
      <c r="U12" s="80" t="s">
        <v>225</v>
      </c>
      <c r="V12" s="80" t="s">
        <v>225</v>
      </c>
      <c r="W12" s="80" t="s">
        <v>225</v>
      </c>
      <c r="X12" s="80" t="s">
        <v>225</v>
      </c>
      <c r="Y12" s="80" t="s">
        <v>225</v>
      </c>
      <c r="Z12" s="80"/>
      <c r="AA12" s="80" t="s">
        <v>225</v>
      </c>
      <c r="AB12" s="80" t="s">
        <v>225</v>
      </c>
      <c r="AC12" s="80" t="s">
        <v>225</v>
      </c>
      <c r="AD12" s="80"/>
      <c r="AE12" s="80" t="s">
        <v>225</v>
      </c>
      <c r="AF12" s="80" t="s">
        <v>225</v>
      </c>
      <c r="AG12" s="80" t="s">
        <v>225</v>
      </c>
      <c r="AH12" s="80"/>
      <c r="AI12" s="80" t="s">
        <v>225</v>
      </c>
      <c r="AJ12" s="80" t="s">
        <v>225</v>
      </c>
      <c r="AK12" s="80" t="s">
        <v>225</v>
      </c>
      <c r="AL12" s="80"/>
      <c r="AM12" s="80" t="s">
        <v>225</v>
      </c>
      <c r="AN12" s="80" t="s">
        <v>225</v>
      </c>
      <c r="AO12" s="80" t="s">
        <v>225</v>
      </c>
      <c r="AP12" s="80"/>
      <c r="AQ12" s="80" t="s">
        <v>225</v>
      </c>
      <c r="AR12" s="80" t="s">
        <v>225</v>
      </c>
      <c r="AS12" s="80" t="s">
        <v>225</v>
      </c>
      <c r="AT12" s="80"/>
      <c r="AU12" s="80" t="s">
        <v>225</v>
      </c>
      <c r="AV12" s="80" t="s">
        <v>225</v>
      </c>
      <c r="AW12" s="80" t="s">
        <v>225</v>
      </c>
      <c r="AX12" s="80"/>
      <c r="AY12" s="80" t="s">
        <v>225</v>
      </c>
      <c r="AZ12" s="80" t="s">
        <v>225</v>
      </c>
      <c r="BA12" s="80" t="s">
        <v>225</v>
      </c>
      <c r="BB12" s="80"/>
      <c r="BC12" s="80" t="s">
        <v>225</v>
      </c>
      <c r="BD12" s="80" t="s">
        <v>225</v>
      </c>
      <c r="BE12" s="80" t="s">
        <v>225</v>
      </c>
      <c r="BF12" s="80"/>
      <c r="BG12" s="80" t="s">
        <v>225</v>
      </c>
      <c r="BH12" s="80" t="s">
        <v>225</v>
      </c>
      <c r="BI12" s="80" t="s">
        <v>225</v>
      </c>
      <c r="BJ12" s="80" t="s">
        <v>225</v>
      </c>
      <c r="BK12" s="80" t="s">
        <v>225</v>
      </c>
      <c r="BL12" s="80" t="s">
        <v>225</v>
      </c>
      <c r="BM12" s="80" t="s">
        <v>225</v>
      </c>
      <c r="BN12" s="80" t="s">
        <v>225</v>
      </c>
      <c r="BO12" s="80" t="s">
        <v>225</v>
      </c>
      <c r="BP12" s="80" t="s">
        <v>225</v>
      </c>
      <c r="BQ12" s="212" t="s">
        <v>225</v>
      </c>
      <c r="BR12" s="80" t="s">
        <v>225</v>
      </c>
      <c r="BS12" s="80" t="s">
        <v>225</v>
      </c>
      <c r="BT12" s="212" t="s">
        <v>225</v>
      </c>
      <c r="BU12" s="80" t="s">
        <v>225</v>
      </c>
      <c r="BV12" s="80" t="s">
        <v>225</v>
      </c>
      <c r="BW12" s="212" t="s">
        <v>225</v>
      </c>
      <c r="BX12" s="80" t="s">
        <v>225</v>
      </c>
      <c r="BY12" s="80" t="s">
        <v>225</v>
      </c>
      <c r="BZ12" s="212" t="s">
        <v>225</v>
      </c>
      <c r="CA12" s="80" t="s">
        <v>225</v>
      </c>
      <c r="CB12" s="80" t="s">
        <v>225</v>
      </c>
      <c r="CC12" s="212" t="s">
        <v>225</v>
      </c>
      <c r="CD12" s="80" t="s">
        <v>225</v>
      </c>
      <c r="CE12" s="212" t="s">
        <v>225</v>
      </c>
      <c r="CF12" s="212" t="s">
        <v>225</v>
      </c>
      <c r="CG12" s="80" t="s">
        <v>225</v>
      </c>
      <c r="CH12" s="80" t="s">
        <v>225</v>
      </c>
      <c r="CI12" s="80" t="s">
        <v>225</v>
      </c>
      <c r="CJ12" s="80" t="s">
        <v>225</v>
      </c>
      <c r="CK12" s="80" t="s">
        <v>225</v>
      </c>
      <c r="CL12" s="80" t="s">
        <v>225</v>
      </c>
      <c r="CM12" s="68" t="s">
        <v>225</v>
      </c>
      <c r="CN12" s="29"/>
    </row>
    <row r="13" spans="1:92" ht="37.5" customHeight="1">
      <c r="A13" s="20" t="s">
        <v>33</v>
      </c>
      <c r="B13" s="15" t="s">
        <v>79</v>
      </c>
      <c r="C13" s="20" t="s">
        <v>109</v>
      </c>
      <c r="D13" s="20" t="s">
        <v>167</v>
      </c>
      <c r="E13" s="14" t="s">
        <v>141</v>
      </c>
      <c r="F13" s="17">
        <v>1559000</v>
      </c>
      <c r="G13" s="16">
        <v>935400</v>
      </c>
      <c r="H13" s="22" t="s">
        <v>148</v>
      </c>
      <c r="I13" s="29" t="s">
        <v>447</v>
      </c>
      <c r="J13" s="29" t="s">
        <v>215</v>
      </c>
      <c r="K13" s="23" t="s">
        <v>169</v>
      </c>
      <c r="L13" s="29" t="s">
        <v>205</v>
      </c>
      <c r="M13" s="29" t="s">
        <v>222</v>
      </c>
      <c r="N13" s="29" t="s">
        <v>244</v>
      </c>
      <c r="O13" s="29" t="s">
        <v>444</v>
      </c>
      <c r="P13" s="21" t="s">
        <v>267</v>
      </c>
      <c r="Q13" s="22" t="s">
        <v>148</v>
      </c>
      <c r="R13" s="29" t="s">
        <v>474</v>
      </c>
      <c r="S13" s="23" t="s">
        <v>267</v>
      </c>
      <c r="T13" s="23" t="s">
        <v>468</v>
      </c>
      <c r="U13" s="23" t="s">
        <v>400</v>
      </c>
      <c r="V13" s="23" t="s">
        <v>401</v>
      </c>
      <c r="W13" s="23" t="s">
        <v>267</v>
      </c>
      <c r="X13" s="23" t="s">
        <v>463</v>
      </c>
      <c r="Y13" s="23" t="s">
        <v>388</v>
      </c>
      <c r="Z13" s="23" t="s">
        <v>468</v>
      </c>
      <c r="AA13" s="29" t="s">
        <v>480</v>
      </c>
      <c r="AB13" s="29" t="s">
        <v>267</v>
      </c>
      <c r="AC13" s="29" t="s">
        <v>467</v>
      </c>
      <c r="AD13" s="29" t="s">
        <v>473</v>
      </c>
      <c r="AE13" s="29" t="s">
        <v>473</v>
      </c>
      <c r="AF13" s="29" t="s">
        <v>267</v>
      </c>
      <c r="AG13" s="29"/>
      <c r="AH13" s="29"/>
      <c r="AI13" s="29"/>
      <c r="AJ13" s="29"/>
      <c r="AK13" s="29" t="s">
        <v>397</v>
      </c>
      <c r="AL13" s="29" t="s">
        <v>468</v>
      </c>
      <c r="AM13" s="29" t="s">
        <v>477</v>
      </c>
      <c r="AN13" s="29" t="s">
        <v>267</v>
      </c>
      <c r="AO13" s="29" t="s">
        <v>469</v>
      </c>
      <c r="AP13" s="29" t="s">
        <v>468</v>
      </c>
      <c r="AQ13" s="29" t="s">
        <v>476</v>
      </c>
      <c r="AR13" s="29" t="s">
        <v>267</v>
      </c>
      <c r="AS13" s="29"/>
      <c r="AT13" s="29"/>
      <c r="AU13" s="29"/>
      <c r="AV13" s="29"/>
      <c r="AW13" s="29" t="s">
        <v>435</v>
      </c>
      <c r="AX13" s="29" t="s">
        <v>468</v>
      </c>
      <c r="AY13" s="29" t="s">
        <v>473</v>
      </c>
      <c r="AZ13" s="29" t="s">
        <v>267</v>
      </c>
      <c r="BA13" s="29" t="s">
        <v>465</v>
      </c>
      <c r="BB13" s="29" t="s">
        <v>468</v>
      </c>
      <c r="BC13" s="29" t="s">
        <v>473</v>
      </c>
      <c r="BD13" s="29" t="s">
        <v>267</v>
      </c>
      <c r="BE13" s="29"/>
      <c r="BF13" s="29"/>
      <c r="BG13" s="29"/>
      <c r="BH13" s="29"/>
      <c r="BI13" s="29"/>
      <c r="BJ13" s="29"/>
      <c r="BK13" s="29"/>
      <c r="BL13" s="21" t="s">
        <v>267</v>
      </c>
      <c r="BM13" s="29" t="s">
        <v>324</v>
      </c>
      <c r="BN13" s="29" t="s">
        <v>326</v>
      </c>
      <c r="BO13" s="29">
        <v>35</v>
      </c>
      <c r="BP13" s="29">
        <v>35</v>
      </c>
      <c r="BQ13" s="29">
        <f t="shared" si="5"/>
        <v>35</v>
      </c>
      <c r="BR13" s="29">
        <v>17</v>
      </c>
      <c r="BS13" s="29">
        <v>17</v>
      </c>
      <c r="BT13" s="29">
        <f t="shared" si="0"/>
        <v>17</v>
      </c>
      <c r="BU13" s="29">
        <v>0.05</v>
      </c>
      <c r="BV13" s="29">
        <v>0.05</v>
      </c>
      <c r="BW13" s="29">
        <f t="shared" si="1"/>
        <v>0.05</v>
      </c>
      <c r="BX13" s="29">
        <v>8</v>
      </c>
      <c r="BY13" s="29">
        <v>8</v>
      </c>
      <c r="BZ13" s="29">
        <f t="shared" si="2"/>
        <v>8</v>
      </c>
      <c r="CA13" s="29">
        <v>7</v>
      </c>
      <c r="CB13" s="29">
        <v>7</v>
      </c>
      <c r="CC13" s="29">
        <f t="shared" si="3"/>
        <v>7</v>
      </c>
      <c r="CD13" s="29" t="s">
        <v>548</v>
      </c>
      <c r="CE13" s="24">
        <f t="shared" si="6"/>
        <v>67.05</v>
      </c>
      <c r="CF13" s="214">
        <f t="shared" si="4"/>
        <v>0.67049999999999998</v>
      </c>
      <c r="CG13" s="22"/>
      <c r="CH13" s="25"/>
      <c r="CI13" s="26"/>
      <c r="CJ13" s="22"/>
      <c r="CK13" s="29"/>
      <c r="CL13" s="29"/>
      <c r="CM13" s="27"/>
      <c r="CN13" s="29" t="s">
        <v>437</v>
      </c>
    </row>
    <row r="14" spans="1:92" ht="43.2">
      <c r="A14" s="20" t="s">
        <v>34</v>
      </c>
      <c r="B14" s="15" t="s">
        <v>80</v>
      </c>
      <c r="C14" s="20" t="s">
        <v>110</v>
      </c>
      <c r="D14" s="20" t="s">
        <v>192</v>
      </c>
      <c r="E14" s="14" t="s">
        <v>142</v>
      </c>
      <c r="F14" s="17">
        <v>766189.8</v>
      </c>
      <c r="G14" s="16">
        <v>500000</v>
      </c>
      <c r="H14" s="22" t="s">
        <v>150</v>
      </c>
      <c r="I14" s="29" t="s">
        <v>147</v>
      </c>
      <c r="J14" s="29" t="s">
        <v>217</v>
      </c>
      <c r="K14" s="23" t="s">
        <v>169</v>
      </c>
      <c r="L14" s="29" t="s">
        <v>205</v>
      </c>
      <c r="M14" s="29" t="s">
        <v>224</v>
      </c>
      <c r="N14" s="29" t="s">
        <v>290</v>
      </c>
      <c r="O14" s="29" t="s">
        <v>291</v>
      </c>
      <c r="P14" s="21" t="s">
        <v>267</v>
      </c>
      <c r="Q14" s="22" t="s">
        <v>150</v>
      </c>
      <c r="R14" s="29" t="s">
        <v>543</v>
      </c>
      <c r="S14" s="23" t="s">
        <v>267</v>
      </c>
      <c r="T14" s="23" t="s">
        <v>538</v>
      </c>
      <c r="U14" s="23" t="s">
        <v>252</v>
      </c>
      <c r="V14" s="23" t="s">
        <v>386</v>
      </c>
      <c r="W14" s="23" t="s">
        <v>267</v>
      </c>
      <c r="X14" s="23" t="s">
        <v>378</v>
      </c>
      <c r="Y14" s="23" t="s">
        <v>332</v>
      </c>
      <c r="Z14" s="23" t="s">
        <v>336</v>
      </c>
      <c r="AA14" s="29" t="s">
        <v>414</v>
      </c>
      <c r="AB14" s="29" t="s">
        <v>267</v>
      </c>
      <c r="AC14" s="29" t="s">
        <v>333</v>
      </c>
      <c r="AD14" s="29" t="s">
        <v>382</v>
      </c>
      <c r="AE14" s="29" t="s">
        <v>395</v>
      </c>
      <c r="AF14" s="29" t="s">
        <v>267</v>
      </c>
      <c r="AG14" s="29" t="s">
        <v>205</v>
      </c>
      <c r="AH14" s="29" t="s">
        <v>205</v>
      </c>
      <c r="AI14" s="29" t="s">
        <v>205</v>
      </c>
      <c r="AJ14" s="29" t="s">
        <v>205</v>
      </c>
      <c r="AK14" s="29" t="s">
        <v>330</v>
      </c>
      <c r="AL14" s="29" t="s">
        <v>378</v>
      </c>
      <c r="AM14" s="29" t="s">
        <v>425</v>
      </c>
      <c r="AN14" s="29" t="s">
        <v>267</v>
      </c>
      <c r="AO14" s="29" t="s">
        <v>331</v>
      </c>
      <c r="AP14" s="29" t="s">
        <v>382</v>
      </c>
      <c r="AQ14" s="29" t="s">
        <v>425</v>
      </c>
      <c r="AR14" s="29" t="s">
        <v>267</v>
      </c>
      <c r="AS14" s="29" t="s">
        <v>205</v>
      </c>
      <c r="AT14" s="29" t="s">
        <v>205</v>
      </c>
      <c r="AU14" s="29" t="s">
        <v>205</v>
      </c>
      <c r="AV14" s="29" t="s">
        <v>205</v>
      </c>
      <c r="AW14" s="67" t="s">
        <v>435</v>
      </c>
      <c r="AX14" s="67" t="s">
        <v>538</v>
      </c>
      <c r="AY14" s="67" t="s">
        <v>542</v>
      </c>
      <c r="AZ14" s="67" t="s">
        <v>267</v>
      </c>
      <c r="BA14" s="67" t="s">
        <v>465</v>
      </c>
      <c r="BB14" s="67" t="s">
        <v>538</v>
      </c>
      <c r="BC14" s="67" t="s">
        <v>542</v>
      </c>
      <c r="BD14" s="67" t="s">
        <v>267</v>
      </c>
      <c r="BE14" s="67" t="s">
        <v>205</v>
      </c>
      <c r="BF14" s="67" t="s">
        <v>205</v>
      </c>
      <c r="BG14" s="67" t="s">
        <v>205</v>
      </c>
      <c r="BH14" s="29" t="s">
        <v>205</v>
      </c>
      <c r="BI14" s="29" t="s">
        <v>182</v>
      </c>
      <c r="BJ14" s="29" t="s">
        <v>538</v>
      </c>
      <c r="BK14" s="29" t="s">
        <v>542</v>
      </c>
      <c r="BL14" s="21" t="s">
        <v>267</v>
      </c>
      <c r="BM14" s="29" t="s">
        <v>324</v>
      </c>
      <c r="BN14" s="29" t="s">
        <v>326</v>
      </c>
      <c r="BO14" s="29">
        <v>35</v>
      </c>
      <c r="BP14" s="29">
        <v>37</v>
      </c>
      <c r="BQ14" s="29">
        <f>(BO14+BP14)/2</f>
        <v>36</v>
      </c>
      <c r="BR14" s="29">
        <v>16</v>
      </c>
      <c r="BS14" s="29">
        <v>16</v>
      </c>
      <c r="BT14" s="29">
        <f t="shared" si="0"/>
        <v>16</v>
      </c>
      <c r="BU14" s="29">
        <v>2.2000000000000002</v>
      </c>
      <c r="BV14" s="29">
        <v>2.2000000000000002</v>
      </c>
      <c r="BW14" s="29">
        <f t="shared" si="1"/>
        <v>2.2000000000000002</v>
      </c>
      <c r="BX14" s="29">
        <v>8</v>
      </c>
      <c r="BY14" s="29">
        <v>8</v>
      </c>
      <c r="BZ14" s="29">
        <f t="shared" si="2"/>
        <v>8</v>
      </c>
      <c r="CA14" s="29">
        <v>7</v>
      </c>
      <c r="CB14" s="29">
        <v>7</v>
      </c>
      <c r="CC14" s="29">
        <f t="shared" si="3"/>
        <v>7</v>
      </c>
      <c r="CD14" s="29" t="s">
        <v>548</v>
      </c>
      <c r="CE14" s="24">
        <f t="shared" si="6"/>
        <v>69.2</v>
      </c>
      <c r="CF14" s="214">
        <f t="shared" si="4"/>
        <v>0.69200000000000006</v>
      </c>
      <c r="CG14" s="22"/>
      <c r="CH14" s="25"/>
      <c r="CI14" s="26"/>
      <c r="CJ14" s="22"/>
      <c r="CK14" s="29"/>
      <c r="CL14" s="29"/>
      <c r="CM14" s="27"/>
      <c r="CN14" s="29" t="s">
        <v>336</v>
      </c>
    </row>
    <row r="15" spans="1:92" ht="57.6">
      <c r="A15" s="20" t="s">
        <v>35</v>
      </c>
      <c r="B15" s="15" t="s">
        <v>81</v>
      </c>
      <c r="C15" s="20" t="s">
        <v>111</v>
      </c>
      <c r="D15" s="20" t="s">
        <v>183</v>
      </c>
      <c r="E15" s="14" t="s">
        <v>142</v>
      </c>
      <c r="F15" s="17">
        <v>1126100</v>
      </c>
      <c r="G15" s="16">
        <v>500000</v>
      </c>
      <c r="H15" s="22" t="s">
        <v>154</v>
      </c>
      <c r="I15" s="29" t="s">
        <v>147</v>
      </c>
      <c r="J15" s="29" t="s">
        <v>216</v>
      </c>
      <c r="K15" s="23" t="s">
        <v>169</v>
      </c>
      <c r="L15" s="29" t="s">
        <v>205</v>
      </c>
      <c r="M15" s="29" t="s">
        <v>238</v>
      </c>
      <c r="N15" s="29" t="s">
        <v>256</v>
      </c>
      <c r="O15" s="29" t="s">
        <v>336</v>
      </c>
      <c r="P15" s="21" t="s">
        <v>267</v>
      </c>
      <c r="Q15" s="22" t="s">
        <v>154</v>
      </c>
      <c r="R15" s="29" t="s">
        <v>147</v>
      </c>
      <c r="S15" s="23" t="s">
        <v>267</v>
      </c>
      <c r="T15" s="23" t="s">
        <v>535</v>
      </c>
      <c r="U15" s="23" t="s">
        <v>398</v>
      </c>
      <c r="V15" s="23" t="s">
        <v>399</v>
      </c>
      <c r="W15" s="23" t="s">
        <v>267</v>
      </c>
      <c r="X15" s="23" t="s">
        <v>378</v>
      </c>
      <c r="Y15" s="29" t="s">
        <v>333</v>
      </c>
      <c r="Z15" s="23" t="s">
        <v>382</v>
      </c>
      <c r="AA15" s="29" t="s">
        <v>414</v>
      </c>
      <c r="AB15" s="29" t="s">
        <v>267</v>
      </c>
      <c r="AC15" s="29" t="s">
        <v>375</v>
      </c>
      <c r="AD15" s="23" t="s">
        <v>440</v>
      </c>
      <c r="AE15" s="29" t="s">
        <v>444</v>
      </c>
      <c r="AF15" s="29" t="s">
        <v>267</v>
      </c>
      <c r="AG15" s="29" t="s">
        <v>205</v>
      </c>
      <c r="AH15" s="29" t="s">
        <v>205</v>
      </c>
      <c r="AI15" s="29" t="s">
        <v>205</v>
      </c>
      <c r="AJ15" s="29" t="s">
        <v>205</v>
      </c>
      <c r="AK15" s="29" t="s">
        <v>376</v>
      </c>
      <c r="AL15" s="29" t="s">
        <v>440</v>
      </c>
      <c r="AM15" s="29" t="s">
        <v>446</v>
      </c>
      <c r="AN15" s="29" t="s">
        <v>267</v>
      </c>
      <c r="AO15" s="29" t="s">
        <v>377</v>
      </c>
      <c r="AP15" s="29" t="s">
        <v>437</v>
      </c>
      <c r="AQ15" s="29" t="s">
        <v>456</v>
      </c>
      <c r="AR15" s="29" t="s">
        <v>267</v>
      </c>
      <c r="AS15" s="29" t="s">
        <v>205</v>
      </c>
      <c r="AT15" s="29" t="s">
        <v>205</v>
      </c>
      <c r="AU15" s="29" t="s">
        <v>205</v>
      </c>
      <c r="AV15" s="29" t="s">
        <v>205</v>
      </c>
      <c r="AW15" s="67" t="s">
        <v>435</v>
      </c>
      <c r="AX15" s="67" t="s">
        <v>535</v>
      </c>
      <c r="AY15" s="67" t="s">
        <v>534</v>
      </c>
      <c r="AZ15" s="67" t="s">
        <v>267</v>
      </c>
      <c r="BA15" s="67" t="s">
        <v>465</v>
      </c>
      <c r="BB15" s="29" t="s">
        <v>535</v>
      </c>
      <c r="BC15" s="29" t="s">
        <v>534</v>
      </c>
      <c r="BD15" s="29" t="s">
        <v>267</v>
      </c>
      <c r="BE15" s="29" t="s">
        <v>205</v>
      </c>
      <c r="BF15" s="29" t="s">
        <v>205</v>
      </c>
      <c r="BG15" s="29" t="s">
        <v>205</v>
      </c>
      <c r="BH15" s="29" t="s">
        <v>205</v>
      </c>
      <c r="BI15" s="29" t="s">
        <v>182</v>
      </c>
      <c r="BJ15" s="29" t="s">
        <v>510</v>
      </c>
      <c r="BK15" s="29" t="s">
        <v>534</v>
      </c>
      <c r="BL15" s="21"/>
      <c r="BM15" s="23" t="s">
        <v>323</v>
      </c>
      <c r="BN15" s="23" t="s">
        <v>325</v>
      </c>
      <c r="BO15" s="29">
        <v>26</v>
      </c>
      <c r="BP15" s="29">
        <v>26</v>
      </c>
      <c r="BQ15" s="29">
        <f t="shared" si="5"/>
        <v>26</v>
      </c>
      <c r="BR15" s="29">
        <v>13</v>
      </c>
      <c r="BS15" s="29">
        <v>13</v>
      </c>
      <c r="BT15" s="29">
        <f t="shared" si="0"/>
        <v>13</v>
      </c>
      <c r="BU15" s="29">
        <v>3.4</v>
      </c>
      <c r="BV15" s="29">
        <v>3.4</v>
      </c>
      <c r="BW15" s="29">
        <f t="shared" si="1"/>
        <v>3.4</v>
      </c>
      <c r="BX15" s="29">
        <v>8</v>
      </c>
      <c r="BY15" s="29">
        <v>8</v>
      </c>
      <c r="BZ15" s="29">
        <f t="shared" si="2"/>
        <v>8</v>
      </c>
      <c r="CA15" s="29">
        <v>7</v>
      </c>
      <c r="CB15" s="29">
        <v>7</v>
      </c>
      <c r="CC15" s="29">
        <f t="shared" si="3"/>
        <v>7</v>
      </c>
      <c r="CD15" s="29" t="s">
        <v>548</v>
      </c>
      <c r="CE15" s="24">
        <f t="shared" si="6"/>
        <v>57.4</v>
      </c>
      <c r="CF15" s="214">
        <f t="shared" si="4"/>
        <v>0.57399999999999995</v>
      </c>
      <c r="CG15" s="22"/>
      <c r="CH15" s="25"/>
      <c r="CI15" s="26"/>
      <c r="CJ15" s="22"/>
      <c r="CK15" s="29"/>
      <c r="CL15" s="29"/>
      <c r="CM15" s="27"/>
      <c r="CN15" s="29" t="s">
        <v>378</v>
      </c>
    </row>
    <row r="16" spans="1:92" ht="43.2">
      <c r="A16" s="20" t="s">
        <v>36</v>
      </c>
      <c r="B16" s="15" t="s">
        <v>82</v>
      </c>
      <c r="C16" s="20" t="s">
        <v>112</v>
      </c>
      <c r="D16" s="20" t="s">
        <v>179</v>
      </c>
      <c r="E16" s="14" t="s">
        <v>142</v>
      </c>
      <c r="F16" s="17">
        <v>1315033.54</v>
      </c>
      <c r="G16" s="16">
        <v>750000</v>
      </c>
      <c r="H16" s="22" t="s">
        <v>241</v>
      </c>
      <c r="I16" s="42" t="s">
        <v>489</v>
      </c>
      <c r="J16" s="29" t="s">
        <v>215</v>
      </c>
      <c r="K16" s="23" t="s">
        <v>182</v>
      </c>
      <c r="L16" s="29" t="s">
        <v>211</v>
      </c>
      <c r="M16" s="29" t="s">
        <v>240</v>
      </c>
      <c r="N16" s="29" t="s">
        <v>289</v>
      </c>
      <c r="O16" s="29" t="s">
        <v>438</v>
      </c>
      <c r="P16" s="21" t="s">
        <v>267</v>
      </c>
      <c r="Q16" s="22" t="s">
        <v>490</v>
      </c>
      <c r="R16" s="29" t="s">
        <v>155</v>
      </c>
      <c r="S16" s="23" t="s">
        <v>458</v>
      </c>
      <c r="T16" s="23"/>
      <c r="U16" s="23" t="s">
        <v>411</v>
      </c>
      <c r="V16" s="23" t="s">
        <v>412</v>
      </c>
      <c r="W16" s="23" t="s">
        <v>267</v>
      </c>
      <c r="X16" s="23" t="s">
        <v>392</v>
      </c>
      <c r="Y16" s="23" t="s">
        <v>388</v>
      </c>
      <c r="Z16" s="23" t="s">
        <v>440</v>
      </c>
      <c r="AA16" s="29" t="s">
        <v>444</v>
      </c>
      <c r="AB16" s="29" t="s">
        <v>267</v>
      </c>
      <c r="AC16" s="29" t="s">
        <v>389</v>
      </c>
      <c r="AD16" s="29" t="s">
        <v>440</v>
      </c>
      <c r="AE16" s="29" t="s">
        <v>444</v>
      </c>
      <c r="AF16" s="29" t="s">
        <v>267</v>
      </c>
      <c r="AG16" s="29" t="s">
        <v>205</v>
      </c>
      <c r="AH16" s="29" t="s">
        <v>205</v>
      </c>
      <c r="AI16" s="29" t="s">
        <v>205</v>
      </c>
      <c r="AJ16" s="29" t="s">
        <v>205</v>
      </c>
      <c r="AK16" s="29" t="s">
        <v>376</v>
      </c>
      <c r="AL16" s="29" t="s">
        <v>440</v>
      </c>
      <c r="AM16" s="29" t="s">
        <v>444</v>
      </c>
      <c r="AN16" s="29" t="s">
        <v>267</v>
      </c>
      <c r="AO16" s="29" t="s">
        <v>377</v>
      </c>
      <c r="AP16" s="29" t="s">
        <v>437</v>
      </c>
      <c r="AQ16" s="29" t="s">
        <v>455</v>
      </c>
      <c r="AR16" s="29" t="s">
        <v>267</v>
      </c>
      <c r="AS16" s="29" t="s">
        <v>205</v>
      </c>
      <c r="AT16" s="29" t="s">
        <v>205</v>
      </c>
      <c r="AU16" s="29" t="s">
        <v>205</v>
      </c>
      <c r="AV16" s="29" t="s">
        <v>205</v>
      </c>
      <c r="AW16" s="67" t="s">
        <v>435</v>
      </c>
      <c r="AX16" s="67" t="s">
        <v>538</v>
      </c>
      <c r="AY16" s="67" t="s">
        <v>542</v>
      </c>
      <c r="AZ16" s="67" t="s">
        <v>267</v>
      </c>
      <c r="BA16" s="67" t="s">
        <v>465</v>
      </c>
      <c r="BB16" s="67"/>
      <c r="BC16" s="67"/>
      <c r="BD16" s="67"/>
      <c r="BE16" s="67"/>
      <c r="BF16" s="67"/>
      <c r="BG16" s="67"/>
      <c r="BH16" s="29"/>
      <c r="BI16" s="29"/>
      <c r="BJ16" s="29"/>
      <c r="BK16" s="29"/>
      <c r="BL16" s="21"/>
      <c r="BM16" s="23" t="s">
        <v>556</v>
      </c>
      <c r="BN16" s="23" t="s">
        <v>555</v>
      </c>
      <c r="BO16" s="29">
        <v>40</v>
      </c>
      <c r="BP16" s="29">
        <v>42</v>
      </c>
      <c r="BQ16" s="29">
        <f t="shared" si="5"/>
        <v>41</v>
      </c>
      <c r="BR16" s="29">
        <v>20</v>
      </c>
      <c r="BS16" s="29">
        <v>20</v>
      </c>
      <c r="BT16" s="29">
        <f t="shared" si="0"/>
        <v>20</v>
      </c>
      <c r="BU16" s="29">
        <v>1.6</v>
      </c>
      <c r="BV16" s="29">
        <v>1.6</v>
      </c>
      <c r="BW16" s="29">
        <f t="shared" si="1"/>
        <v>1.6</v>
      </c>
      <c r="BX16" s="29">
        <v>8</v>
      </c>
      <c r="BY16" s="29">
        <v>8</v>
      </c>
      <c r="BZ16" s="29">
        <f t="shared" si="2"/>
        <v>8</v>
      </c>
      <c r="CA16" s="29">
        <v>3</v>
      </c>
      <c r="CB16" s="29">
        <v>3</v>
      </c>
      <c r="CC16" s="29">
        <f t="shared" si="3"/>
        <v>3</v>
      </c>
      <c r="CD16" s="29" t="s">
        <v>548</v>
      </c>
      <c r="CE16" s="24">
        <f t="shared" si="6"/>
        <v>73.599999999999994</v>
      </c>
      <c r="CF16" s="214">
        <f t="shared" si="4"/>
        <v>0.73599999999999999</v>
      </c>
      <c r="CG16" s="22"/>
      <c r="CH16" s="25"/>
      <c r="CI16" s="26"/>
      <c r="CJ16" s="22"/>
      <c r="CK16" s="29"/>
      <c r="CL16" s="29"/>
      <c r="CM16" s="27"/>
      <c r="CN16" s="29" t="s">
        <v>437</v>
      </c>
    </row>
    <row r="17" spans="1:92" ht="28.8">
      <c r="A17" s="20" t="s">
        <v>37</v>
      </c>
      <c r="B17" s="15" t="s">
        <v>84</v>
      </c>
      <c r="C17" s="20" t="s">
        <v>113</v>
      </c>
      <c r="D17" s="27" t="s">
        <v>201</v>
      </c>
      <c r="E17" s="14" t="s">
        <v>141</v>
      </c>
      <c r="F17" s="17">
        <v>8000000</v>
      </c>
      <c r="G17" s="16">
        <v>4800000</v>
      </c>
      <c r="H17" s="22" t="s">
        <v>154</v>
      </c>
      <c r="I17" s="42" t="s">
        <v>491</v>
      </c>
      <c r="J17" s="29" t="s">
        <v>220</v>
      </c>
      <c r="K17" s="23" t="s">
        <v>169</v>
      </c>
      <c r="L17" s="29" t="s">
        <v>205</v>
      </c>
      <c r="M17" s="29" t="s">
        <v>240</v>
      </c>
      <c r="N17" s="29" t="s">
        <v>289</v>
      </c>
      <c r="O17" s="29" t="s">
        <v>395</v>
      </c>
      <c r="P17" s="21" t="s">
        <v>267</v>
      </c>
      <c r="Q17" s="22" t="s">
        <v>154</v>
      </c>
      <c r="R17" s="29" t="s">
        <v>547</v>
      </c>
      <c r="S17" s="23" t="s">
        <v>267</v>
      </c>
      <c r="T17" s="23" t="s">
        <v>542</v>
      </c>
      <c r="U17" s="23" t="s">
        <v>404</v>
      </c>
      <c r="V17" s="23" t="s">
        <v>405</v>
      </c>
      <c r="W17" s="23" t="s">
        <v>267</v>
      </c>
      <c r="X17" s="23" t="s">
        <v>414</v>
      </c>
      <c r="Y17" s="23" t="s">
        <v>388</v>
      </c>
      <c r="Z17" s="23" t="s">
        <v>440</v>
      </c>
      <c r="AA17" s="29" t="s">
        <v>446</v>
      </c>
      <c r="AB17" s="29" t="s">
        <v>267</v>
      </c>
      <c r="AC17" s="29" t="s">
        <v>389</v>
      </c>
      <c r="AD17" s="29" t="s">
        <v>440</v>
      </c>
      <c r="AE17" s="29" t="s">
        <v>446</v>
      </c>
      <c r="AF17" s="29" t="s">
        <v>267</v>
      </c>
      <c r="AG17" s="29" t="s">
        <v>205</v>
      </c>
      <c r="AH17" s="29" t="s">
        <v>205</v>
      </c>
      <c r="AI17" s="29" t="s">
        <v>205</v>
      </c>
      <c r="AJ17" s="29" t="s">
        <v>205</v>
      </c>
      <c r="AK17" s="29" t="s">
        <v>391</v>
      </c>
      <c r="AL17" s="29" t="s">
        <v>437</v>
      </c>
      <c r="AM17" s="29" t="s">
        <v>456</v>
      </c>
      <c r="AN17" s="29" t="s">
        <v>267</v>
      </c>
      <c r="AO17" s="29" t="s">
        <v>397</v>
      </c>
      <c r="AP17" s="29" t="s">
        <v>440</v>
      </c>
      <c r="AQ17" s="29" t="s">
        <v>453</v>
      </c>
      <c r="AR17" s="29" t="s">
        <v>267</v>
      </c>
      <c r="AS17" s="29" t="s">
        <v>205</v>
      </c>
      <c r="AT17" s="29" t="s">
        <v>205</v>
      </c>
      <c r="AU17" s="29" t="s">
        <v>205</v>
      </c>
      <c r="AV17" s="29" t="s">
        <v>205</v>
      </c>
      <c r="AW17" s="73" t="s">
        <v>435</v>
      </c>
      <c r="AX17" s="73" t="s">
        <v>551</v>
      </c>
      <c r="AY17" s="73" t="s">
        <v>551</v>
      </c>
      <c r="AZ17" s="73" t="s">
        <v>267</v>
      </c>
      <c r="BA17" s="73" t="s">
        <v>465</v>
      </c>
      <c r="BB17" s="73" t="s">
        <v>551</v>
      </c>
      <c r="BC17" s="73" t="s">
        <v>551</v>
      </c>
      <c r="BD17" s="73" t="s">
        <v>267</v>
      </c>
      <c r="BE17" s="73" t="s">
        <v>205</v>
      </c>
      <c r="BF17" s="29" t="s">
        <v>205</v>
      </c>
      <c r="BG17" s="29" t="s">
        <v>205</v>
      </c>
      <c r="BH17" s="29" t="s">
        <v>205</v>
      </c>
      <c r="BI17" s="29" t="s">
        <v>182</v>
      </c>
      <c r="BJ17" s="29" t="s">
        <v>542</v>
      </c>
      <c r="BK17" s="29" t="s">
        <v>551</v>
      </c>
      <c r="BL17" s="21"/>
      <c r="BM17" s="23" t="s">
        <v>323</v>
      </c>
      <c r="BN17" s="23" t="s">
        <v>325</v>
      </c>
      <c r="BO17" s="29">
        <v>31</v>
      </c>
      <c r="BP17" s="29">
        <v>31</v>
      </c>
      <c r="BQ17" s="29">
        <f t="shared" si="5"/>
        <v>31</v>
      </c>
      <c r="BR17" s="29">
        <v>28</v>
      </c>
      <c r="BS17" s="29">
        <v>28</v>
      </c>
      <c r="BT17" s="29">
        <f t="shared" si="0"/>
        <v>28</v>
      </c>
      <c r="BU17" s="29">
        <v>0.03</v>
      </c>
      <c r="BV17" s="29">
        <v>0.03</v>
      </c>
      <c r="BW17" s="29">
        <f t="shared" si="1"/>
        <v>0.03</v>
      </c>
      <c r="BX17" s="29">
        <v>8</v>
      </c>
      <c r="BY17" s="29">
        <v>8</v>
      </c>
      <c r="BZ17" s="29">
        <f t="shared" si="2"/>
        <v>8</v>
      </c>
      <c r="CA17" s="29">
        <v>7</v>
      </c>
      <c r="CB17" s="29">
        <v>7</v>
      </c>
      <c r="CC17" s="29">
        <f t="shared" si="3"/>
        <v>7</v>
      </c>
      <c r="CD17" s="29" t="s">
        <v>548</v>
      </c>
      <c r="CE17" s="24">
        <f t="shared" si="6"/>
        <v>74.03</v>
      </c>
      <c r="CF17" s="214">
        <f t="shared" si="4"/>
        <v>0.74030000000000007</v>
      </c>
      <c r="CG17" s="22"/>
      <c r="CH17" s="25"/>
      <c r="CI17" s="26"/>
      <c r="CJ17" s="22"/>
      <c r="CK17" s="29"/>
      <c r="CL17" s="29"/>
      <c r="CM17" s="27"/>
      <c r="CN17" s="29" t="s">
        <v>425</v>
      </c>
    </row>
    <row r="18" spans="1:92" ht="43.2">
      <c r="A18" s="20" t="s">
        <v>38</v>
      </c>
      <c r="B18" s="15" t="s">
        <v>83</v>
      </c>
      <c r="C18" s="20" t="s">
        <v>114</v>
      </c>
      <c r="D18" s="20" t="s">
        <v>166</v>
      </c>
      <c r="E18" s="14" t="s">
        <v>142</v>
      </c>
      <c r="F18" s="17">
        <v>833333.34</v>
      </c>
      <c r="G18" s="16">
        <v>500000</v>
      </c>
      <c r="H18" s="22" t="s">
        <v>150</v>
      </c>
      <c r="I18" s="29" t="s">
        <v>149</v>
      </c>
      <c r="J18" s="29" t="s">
        <v>215</v>
      </c>
      <c r="K18" s="23" t="s">
        <v>216</v>
      </c>
      <c r="L18" s="29" t="s">
        <v>203</v>
      </c>
      <c r="M18" s="29" t="s">
        <v>221</v>
      </c>
      <c r="N18" s="29" t="s">
        <v>394</v>
      </c>
      <c r="O18" s="29" t="s">
        <v>395</v>
      </c>
      <c r="P18" s="21" t="s">
        <v>267</v>
      </c>
      <c r="Q18" s="22" t="s">
        <v>150</v>
      </c>
      <c r="R18" s="29" t="s">
        <v>149</v>
      </c>
      <c r="S18" s="23" t="s">
        <v>267</v>
      </c>
      <c r="T18" s="23" t="s">
        <v>437</v>
      </c>
      <c r="U18" s="23" t="s">
        <v>252</v>
      </c>
      <c r="V18" s="23" t="s">
        <v>396</v>
      </c>
      <c r="W18" s="23" t="s">
        <v>267</v>
      </c>
      <c r="X18" s="23" t="s">
        <v>395</v>
      </c>
      <c r="Y18" s="23" t="s">
        <v>388</v>
      </c>
      <c r="Z18" s="23" t="s">
        <v>440</v>
      </c>
      <c r="AA18" s="29" t="s">
        <v>442</v>
      </c>
      <c r="AB18" s="29" t="s">
        <v>267</v>
      </c>
      <c r="AC18" s="29" t="s">
        <v>389</v>
      </c>
      <c r="AD18" s="29" t="s">
        <v>440</v>
      </c>
      <c r="AE18" s="29" t="s">
        <v>442</v>
      </c>
      <c r="AF18" s="29" t="s">
        <v>267</v>
      </c>
      <c r="AG18" s="29" t="s">
        <v>205</v>
      </c>
      <c r="AH18" s="29" t="s">
        <v>205</v>
      </c>
      <c r="AI18" s="29" t="s">
        <v>205</v>
      </c>
      <c r="AJ18" s="29" t="s">
        <v>205</v>
      </c>
      <c r="AK18" s="29" t="s">
        <v>451</v>
      </c>
      <c r="AL18" s="29" t="s">
        <v>440</v>
      </c>
      <c r="AM18" s="29" t="s">
        <v>453</v>
      </c>
      <c r="AN18" s="29" t="s">
        <v>267</v>
      </c>
      <c r="AO18" s="29" t="s">
        <v>391</v>
      </c>
      <c r="AP18" s="29" t="s">
        <v>452</v>
      </c>
      <c r="AQ18" s="29" t="s">
        <v>444</v>
      </c>
      <c r="AR18" s="29" t="s">
        <v>267</v>
      </c>
      <c r="AS18" s="29" t="s">
        <v>205</v>
      </c>
      <c r="AT18" s="29" t="s">
        <v>205</v>
      </c>
      <c r="AU18" s="29" t="s">
        <v>205</v>
      </c>
      <c r="AV18" s="29" t="s">
        <v>205</v>
      </c>
      <c r="AW18" s="67" t="s">
        <v>424</v>
      </c>
      <c r="AX18" s="67" t="s">
        <v>454</v>
      </c>
      <c r="AY18" s="67" t="s">
        <v>455</v>
      </c>
      <c r="AZ18" s="67" t="s">
        <v>267</v>
      </c>
      <c r="BA18" s="67" t="s">
        <v>435</v>
      </c>
      <c r="BB18" s="29" t="s">
        <v>454</v>
      </c>
      <c r="BC18" s="29" t="s">
        <v>454</v>
      </c>
      <c r="BD18" s="29" t="s">
        <v>267</v>
      </c>
      <c r="BE18" s="29" t="s">
        <v>205</v>
      </c>
      <c r="BF18" s="29" t="s">
        <v>205</v>
      </c>
      <c r="BG18" s="29" t="s">
        <v>205</v>
      </c>
      <c r="BH18" s="29" t="s">
        <v>205</v>
      </c>
      <c r="BI18" s="29" t="s">
        <v>205</v>
      </c>
      <c r="BJ18" s="29" t="s">
        <v>205</v>
      </c>
      <c r="BK18" s="29" t="s">
        <v>455</v>
      </c>
      <c r="BL18" s="21" t="s">
        <v>267</v>
      </c>
      <c r="BM18" s="29" t="s">
        <v>324</v>
      </c>
      <c r="BN18" s="29" t="s">
        <v>326</v>
      </c>
      <c r="BO18" s="29">
        <v>39</v>
      </c>
      <c r="BP18" s="29">
        <v>37</v>
      </c>
      <c r="BQ18" s="29">
        <f t="shared" si="5"/>
        <v>38</v>
      </c>
      <c r="BR18" s="29">
        <v>16</v>
      </c>
      <c r="BS18" s="29">
        <v>16</v>
      </c>
      <c r="BT18" s="29">
        <f t="shared" si="0"/>
        <v>16</v>
      </c>
      <c r="BU18" s="29">
        <v>3.38</v>
      </c>
      <c r="BV18" s="29">
        <v>3.38</v>
      </c>
      <c r="BW18" s="29">
        <f t="shared" si="1"/>
        <v>3.38</v>
      </c>
      <c r="BX18" s="29">
        <v>8</v>
      </c>
      <c r="BY18" s="29">
        <v>8</v>
      </c>
      <c r="BZ18" s="29">
        <f t="shared" si="2"/>
        <v>8</v>
      </c>
      <c r="CA18" s="29">
        <v>7</v>
      </c>
      <c r="CB18" s="29">
        <v>7</v>
      </c>
      <c r="CC18" s="29">
        <f t="shared" si="3"/>
        <v>7</v>
      </c>
      <c r="CD18" s="29" t="s">
        <v>552</v>
      </c>
      <c r="CE18" s="24">
        <f t="shared" si="6"/>
        <v>72.38</v>
      </c>
      <c r="CF18" s="214">
        <f t="shared" si="4"/>
        <v>0.7238</v>
      </c>
      <c r="CG18" s="22"/>
      <c r="CH18" s="25"/>
      <c r="CI18" s="26"/>
      <c r="CJ18" s="22"/>
      <c r="CK18" s="29"/>
      <c r="CL18" s="29"/>
      <c r="CM18" s="27"/>
      <c r="CN18" s="29" t="s">
        <v>395</v>
      </c>
    </row>
    <row r="19" spans="1:92" ht="57.6">
      <c r="A19" s="20" t="s">
        <v>39</v>
      </c>
      <c r="B19" s="15" t="s">
        <v>84</v>
      </c>
      <c r="C19" s="20" t="s">
        <v>115</v>
      </c>
      <c r="D19" s="20" t="s">
        <v>180</v>
      </c>
      <c r="E19" s="14" t="s">
        <v>139</v>
      </c>
      <c r="F19" s="17">
        <v>3318100</v>
      </c>
      <c r="G19" s="16">
        <v>1990860</v>
      </c>
      <c r="H19" s="22" t="s">
        <v>151</v>
      </c>
      <c r="I19" s="29" t="s">
        <v>154</v>
      </c>
      <c r="J19" s="29" t="s">
        <v>215</v>
      </c>
      <c r="K19" s="23" t="s">
        <v>169</v>
      </c>
      <c r="L19" s="29" t="s">
        <v>205</v>
      </c>
      <c r="M19" s="29" t="s">
        <v>208</v>
      </c>
      <c r="N19" s="29" t="s">
        <v>238</v>
      </c>
      <c r="O19" s="29" t="s">
        <v>266</v>
      </c>
      <c r="P19" s="21" t="s">
        <v>267</v>
      </c>
      <c r="Q19" s="22" t="s">
        <v>151</v>
      </c>
      <c r="R19" s="29" t="s">
        <v>154</v>
      </c>
      <c r="S19" s="23" t="s">
        <v>267</v>
      </c>
      <c r="T19" s="23" t="s">
        <v>534</v>
      </c>
      <c r="U19" s="23" t="s">
        <v>404</v>
      </c>
      <c r="V19" s="23" t="s">
        <v>459</v>
      </c>
      <c r="W19" s="23" t="s">
        <v>267</v>
      </c>
      <c r="X19" s="23" t="s">
        <v>460</v>
      </c>
      <c r="Y19" s="23" t="s">
        <v>332</v>
      </c>
      <c r="Z19" s="23" t="s">
        <v>336</v>
      </c>
      <c r="AA19" s="29" t="s">
        <v>392</v>
      </c>
      <c r="AB19" s="29" t="s">
        <v>267</v>
      </c>
      <c r="AC19" s="29" t="s">
        <v>333</v>
      </c>
      <c r="AD19" s="29" t="s">
        <v>382</v>
      </c>
      <c r="AE19" s="29" t="s">
        <v>455</v>
      </c>
      <c r="AF19" s="29" t="s">
        <v>267</v>
      </c>
      <c r="AG19" s="29"/>
      <c r="AH19" s="29"/>
      <c r="AI19" s="29"/>
      <c r="AJ19" s="29"/>
      <c r="AK19" s="29" t="s">
        <v>330</v>
      </c>
      <c r="AL19" s="29" t="s">
        <v>382</v>
      </c>
      <c r="AM19" s="29" t="s">
        <v>425</v>
      </c>
      <c r="AN19" s="29" t="s">
        <v>267</v>
      </c>
      <c r="AO19" s="29" t="s">
        <v>331</v>
      </c>
      <c r="AP19" s="29" t="s">
        <v>382</v>
      </c>
      <c r="AQ19" s="29" t="s">
        <v>425</v>
      </c>
      <c r="AR19" s="29" t="s">
        <v>267</v>
      </c>
      <c r="AS19" s="29"/>
      <c r="AT19" s="29"/>
      <c r="AU19" s="29"/>
      <c r="AV19" s="29"/>
      <c r="AW19" s="67" t="s">
        <v>435</v>
      </c>
      <c r="AX19" s="67" t="s">
        <v>534</v>
      </c>
      <c r="AY19" s="67" t="s">
        <v>534</v>
      </c>
      <c r="AZ19" s="67" t="s">
        <v>267</v>
      </c>
      <c r="BA19" s="67" t="s">
        <v>465</v>
      </c>
      <c r="BB19" s="67" t="s">
        <v>534</v>
      </c>
      <c r="BC19" s="67" t="s">
        <v>534</v>
      </c>
      <c r="BD19" s="29" t="s">
        <v>267</v>
      </c>
      <c r="BE19" s="29"/>
      <c r="BF19" s="29"/>
      <c r="BG19" s="29"/>
      <c r="BH19" s="29"/>
      <c r="BI19" s="29" t="s">
        <v>182</v>
      </c>
      <c r="BJ19" s="29" t="s">
        <v>535</v>
      </c>
      <c r="BK19" s="29" t="s">
        <v>534</v>
      </c>
      <c r="BL19" s="21" t="s">
        <v>267</v>
      </c>
      <c r="BM19" s="29" t="s">
        <v>324</v>
      </c>
      <c r="BN19" s="29" t="s">
        <v>326</v>
      </c>
      <c r="BO19" s="29">
        <v>39</v>
      </c>
      <c r="BP19" s="29">
        <v>41</v>
      </c>
      <c r="BQ19" s="29">
        <f t="shared" si="5"/>
        <v>40</v>
      </c>
      <c r="BR19" s="29">
        <v>28</v>
      </c>
      <c r="BS19" s="29">
        <v>28</v>
      </c>
      <c r="BT19" s="29">
        <f t="shared" si="0"/>
        <v>28</v>
      </c>
      <c r="BU19" s="29">
        <v>3.75</v>
      </c>
      <c r="BV19" s="29">
        <v>3.75</v>
      </c>
      <c r="BW19" s="29">
        <f t="shared" si="1"/>
        <v>3.75</v>
      </c>
      <c r="BX19" s="29">
        <v>4</v>
      </c>
      <c r="BY19" s="29">
        <v>4</v>
      </c>
      <c r="BZ19" s="29">
        <f t="shared" si="2"/>
        <v>4</v>
      </c>
      <c r="CA19" s="29">
        <v>7</v>
      </c>
      <c r="CB19" s="29">
        <v>7</v>
      </c>
      <c r="CC19" s="29">
        <f t="shared" si="3"/>
        <v>7</v>
      </c>
      <c r="CD19" s="29" t="s">
        <v>548</v>
      </c>
      <c r="CE19" s="24">
        <f t="shared" si="6"/>
        <v>82.75</v>
      </c>
      <c r="CF19" s="214">
        <f t="shared" si="4"/>
        <v>0.82750000000000001</v>
      </c>
      <c r="CG19" s="22"/>
      <c r="CH19" s="25"/>
      <c r="CI19" s="26"/>
      <c r="CJ19" s="22"/>
      <c r="CK19" s="29"/>
      <c r="CL19" s="29"/>
      <c r="CM19" s="27"/>
      <c r="CN19" s="29" t="s">
        <v>336</v>
      </c>
    </row>
    <row r="20" spans="1:92" ht="29.25" customHeight="1">
      <c r="A20" s="20" t="s">
        <v>40</v>
      </c>
      <c r="B20" s="15" t="s">
        <v>85</v>
      </c>
      <c r="C20" s="20" t="s">
        <v>116</v>
      </c>
      <c r="D20" s="20" t="s">
        <v>185</v>
      </c>
      <c r="E20" s="14" t="s">
        <v>139</v>
      </c>
      <c r="F20" s="17">
        <v>1123752.81</v>
      </c>
      <c r="G20" s="16">
        <v>786626.96</v>
      </c>
      <c r="H20" s="22" t="s">
        <v>149</v>
      </c>
      <c r="I20" s="29" t="s">
        <v>150</v>
      </c>
      <c r="J20" s="29" t="s">
        <v>216</v>
      </c>
      <c r="K20" s="23" t="s">
        <v>169</v>
      </c>
      <c r="L20" s="29" t="s">
        <v>205</v>
      </c>
      <c r="M20" s="29" t="s">
        <v>211</v>
      </c>
      <c r="N20" s="29" t="s">
        <v>240</v>
      </c>
      <c r="O20" s="29" t="s">
        <v>291</v>
      </c>
      <c r="P20" s="21" t="s">
        <v>267</v>
      </c>
      <c r="Q20" s="22" t="s">
        <v>149</v>
      </c>
      <c r="R20" s="29" t="s">
        <v>150</v>
      </c>
      <c r="S20" s="23" t="s">
        <v>267</v>
      </c>
      <c r="T20" s="23" t="s">
        <v>428</v>
      </c>
      <c r="U20" s="23" t="s">
        <v>386</v>
      </c>
      <c r="V20" s="23" t="s">
        <v>402</v>
      </c>
      <c r="W20" s="23" t="s">
        <v>267</v>
      </c>
      <c r="X20" s="23" t="s">
        <v>382</v>
      </c>
      <c r="Y20" s="23" t="s">
        <v>332</v>
      </c>
      <c r="Z20" s="23" t="s">
        <v>336</v>
      </c>
      <c r="AA20" s="29" t="s">
        <v>395</v>
      </c>
      <c r="AB20" s="29" t="s">
        <v>267</v>
      </c>
      <c r="AC20" s="29" t="s">
        <v>333</v>
      </c>
      <c r="AD20" s="29" t="s">
        <v>382</v>
      </c>
      <c r="AE20" s="29" t="s">
        <v>414</v>
      </c>
      <c r="AF20" s="29" t="s">
        <v>267</v>
      </c>
      <c r="AG20" s="29"/>
      <c r="AH20" s="29"/>
      <c r="AI20" s="29"/>
      <c r="AJ20" s="29"/>
      <c r="AK20" s="29" t="s">
        <v>330</v>
      </c>
      <c r="AL20" s="29" t="s">
        <v>378</v>
      </c>
      <c r="AM20" s="29" t="s">
        <v>425</v>
      </c>
      <c r="AN20" s="29" t="s">
        <v>267</v>
      </c>
      <c r="AO20" s="29" t="s">
        <v>331</v>
      </c>
      <c r="AP20" s="29" t="s">
        <v>382</v>
      </c>
      <c r="AQ20" s="29" t="s">
        <v>425</v>
      </c>
      <c r="AR20" s="29" t="s">
        <v>267</v>
      </c>
      <c r="AS20" s="29"/>
      <c r="AT20" s="29"/>
      <c r="AU20" s="29"/>
      <c r="AV20" s="29"/>
      <c r="AW20" s="67" t="s">
        <v>334</v>
      </c>
      <c r="AX20" s="67" t="s">
        <v>382</v>
      </c>
      <c r="AY20" s="67" t="s">
        <v>436</v>
      </c>
      <c r="AZ20" s="67" t="s">
        <v>267</v>
      </c>
      <c r="BA20" s="67" t="s">
        <v>390</v>
      </c>
      <c r="BB20" s="29" t="s">
        <v>428</v>
      </c>
      <c r="BC20" s="29" t="s">
        <v>428</v>
      </c>
      <c r="BD20" s="29" t="s">
        <v>267</v>
      </c>
      <c r="BE20" s="29"/>
      <c r="BF20" s="29"/>
      <c r="BG20" s="29"/>
      <c r="BH20" s="29"/>
      <c r="BI20" s="29"/>
      <c r="BJ20" s="29"/>
      <c r="BK20" s="29"/>
      <c r="BL20" s="21"/>
      <c r="BM20" s="23" t="s">
        <v>323</v>
      </c>
      <c r="BN20" s="29" t="s">
        <v>324</v>
      </c>
      <c r="BO20" s="29">
        <v>25</v>
      </c>
      <c r="BP20" s="29">
        <v>25</v>
      </c>
      <c r="BQ20" s="29">
        <f t="shared" si="5"/>
        <v>25</v>
      </c>
      <c r="BR20" s="29">
        <v>17</v>
      </c>
      <c r="BS20" s="29">
        <v>17</v>
      </c>
      <c r="BT20" s="29">
        <f t="shared" si="0"/>
        <v>17</v>
      </c>
      <c r="BU20" s="29">
        <v>1.1299999999999999</v>
      </c>
      <c r="BV20" s="29">
        <v>1.1299999999999999</v>
      </c>
      <c r="BW20" s="29">
        <f t="shared" si="1"/>
        <v>1.1299999999999999</v>
      </c>
      <c r="BX20" s="29">
        <v>4</v>
      </c>
      <c r="BY20" s="29">
        <v>4</v>
      </c>
      <c r="BZ20" s="29">
        <f t="shared" si="2"/>
        <v>4</v>
      </c>
      <c r="CA20" s="29">
        <v>7</v>
      </c>
      <c r="CB20" s="29">
        <v>7</v>
      </c>
      <c r="CC20" s="29">
        <f t="shared" si="3"/>
        <v>7</v>
      </c>
      <c r="CD20" s="29" t="s">
        <v>548</v>
      </c>
      <c r="CE20" s="24">
        <f t="shared" si="6"/>
        <v>54.13</v>
      </c>
      <c r="CF20" s="214">
        <f t="shared" si="4"/>
        <v>0.5413</v>
      </c>
      <c r="CG20" s="22"/>
      <c r="CH20" s="25"/>
      <c r="CI20" s="26"/>
      <c r="CJ20" s="22"/>
      <c r="CK20" s="29"/>
      <c r="CL20" s="29"/>
      <c r="CM20" s="27"/>
      <c r="CN20" s="29" t="s">
        <v>336</v>
      </c>
    </row>
    <row r="21" spans="1:92" ht="28.8">
      <c r="A21" s="20" t="s">
        <v>475</v>
      </c>
      <c r="B21" s="15" t="s">
        <v>327</v>
      </c>
      <c r="C21" s="20" t="s">
        <v>117</v>
      </c>
      <c r="D21" s="20" t="s">
        <v>187</v>
      </c>
      <c r="E21" s="14" t="s">
        <v>139</v>
      </c>
      <c r="F21" s="17">
        <v>4149724.59</v>
      </c>
      <c r="G21" s="16">
        <v>2489834.75</v>
      </c>
      <c r="H21" s="22" t="s">
        <v>149</v>
      </c>
      <c r="I21" s="29" t="s">
        <v>144</v>
      </c>
      <c r="J21" s="29" t="s">
        <v>216</v>
      </c>
      <c r="K21" s="23" t="s">
        <v>169</v>
      </c>
      <c r="L21" s="29" t="s">
        <v>205</v>
      </c>
      <c r="M21" s="29" t="s">
        <v>238</v>
      </c>
      <c r="N21" s="29" t="s">
        <v>256</v>
      </c>
      <c r="O21" s="29" t="s">
        <v>382</v>
      </c>
      <c r="P21" s="21" t="s">
        <v>267</v>
      </c>
      <c r="Q21" s="22" t="s">
        <v>149</v>
      </c>
      <c r="R21" s="29" t="s">
        <v>144</v>
      </c>
      <c r="S21" s="23" t="s">
        <v>267</v>
      </c>
      <c r="T21" s="23" t="s">
        <v>463</v>
      </c>
      <c r="U21" s="23" t="s">
        <v>403</v>
      </c>
      <c r="V21" s="23" t="s">
        <v>402</v>
      </c>
      <c r="W21" s="23" t="s">
        <v>267</v>
      </c>
      <c r="X21" s="23" t="s">
        <v>393</v>
      </c>
      <c r="Y21" s="23" t="s">
        <v>332</v>
      </c>
      <c r="Z21" s="23" t="s">
        <v>378</v>
      </c>
      <c r="AA21" s="29" t="s">
        <v>395</v>
      </c>
      <c r="AB21" s="29" t="s">
        <v>267</v>
      </c>
      <c r="AC21" s="29" t="s">
        <v>333</v>
      </c>
      <c r="AD21" s="29" t="s">
        <v>382</v>
      </c>
      <c r="AE21" s="29" t="s">
        <v>463</v>
      </c>
      <c r="AF21" s="29" t="s">
        <v>267</v>
      </c>
      <c r="AG21" s="29"/>
      <c r="AH21" s="29"/>
      <c r="AI21" s="29"/>
      <c r="AJ21" s="29"/>
      <c r="AK21" s="29" t="s">
        <v>330</v>
      </c>
      <c r="AL21" s="29" t="s">
        <v>378</v>
      </c>
      <c r="AM21" s="29" t="s">
        <v>425</v>
      </c>
      <c r="AN21" s="29" t="s">
        <v>267</v>
      </c>
      <c r="AO21" s="29" t="s">
        <v>331</v>
      </c>
      <c r="AP21" s="29" t="s">
        <v>382</v>
      </c>
      <c r="AQ21" s="29" t="s">
        <v>425</v>
      </c>
      <c r="AR21" s="29" t="s">
        <v>267</v>
      </c>
      <c r="AS21" s="29"/>
      <c r="AT21" s="29"/>
      <c r="AU21" s="29"/>
      <c r="AV21" s="29"/>
      <c r="AW21" s="67" t="s">
        <v>435</v>
      </c>
      <c r="AX21" s="67" t="s">
        <v>466</v>
      </c>
      <c r="AY21" s="67" t="s">
        <v>466</v>
      </c>
      <c r="AZ21" s="67" t="s">
        <v>267</v>
      </c>
      <c r="BA21" s="67" t="s">
        <v>465</v>
      </c>
      <c r="BB21" s="67" t="s">
        <v>466</v>
      </c>
      <c r="BC21" s="67" t="s">
        <v>468</v>
      </c>
      <c r="BD21" s="67" t="s">
        <v>267</v>
      </c>
      <c r="BE21" s="67"/>
      <c r="BF21" s="67"/>
      <c r="BG21" s="67"/>
      <c r="BH21" s="67"/>
      <c r="BI21" s="67"/>
      <c r="BJ21" s="67"/>
      <c r="BK21" s="67"/>
      <c r="BL21" s="21"/>
      <c r="BM21" s="23" t="s">
        <v>323</v>
      </c>
      <c r="BN21" s="29" t="s">
        <v>324</v>
      </c>
      <c r="BO21" s="29">
        <v>29</v>
      </c>
      <c r="BP21" s="29">
        <v>27</v>
      </c>
      <c r="BQ21" s="29">
        <f t="shared" si="5"/>
        <v>28</v>
      </c>
      <c r="BR21" s="29">
        <v>24</v>
      </c>
      <c r="BS21" s="29">
        <v>24</v>
      </c>
      <c r="BT21" s="29">
        <f t="shared" si="0"/>
        <v>24</v>
      </c>
      <c r="BU21" s="29">
        <v>0.25</v>
      </c>
      <c r="BV21" s="29">
        <v>0.25</v>
      </c>
      <c r="BW21" s="29">
        <f t="shared" si="1"/>
        <v>0.25</v>
      </c>
      <c r="BX21" s="29">
        <v>4</v>
      </c>
      <c r="BY21" s="29">
        <v>4</v>
      </c>
      <c r="BZ21" s="29">
        <f t="shared" si="2"/>
        <v>4</v>
      </c>
      <c r="CA21" s="29">
        <v>3</v>
      </c>
      <c r="CB21" s="29">
        <v>3</v>
      </c>
      <c r="CC21" s="29">
        <f t="shared" si="3"/>
        <v>3</v>
      </c>
      <c r="CD21" s="29" t="s">
        <v>548</v>
      </c>
      <c r="CE21" s="24">
        <f t="shared" si="6"/>
        <v>59.25</v>
      </c>
      <c r="CF21" s="214">
        <f t="shared" si="4"/>
        <v>0.59250000000000003</v>
      </c>
      <c r="CG21" s="22"/>
      <c r="CH21" s="25"/>
      <c r="CI21" s="26"/>
      <c r="CJ21" s="22"/>
      <c r="CK21" s="29"/>
      <c r="CL21" s="29"/>
      <c r="CM21" s="27"/>
      <c r="CN21" s="29" t="s">
        <v>378</v>
      </c>
    </row>
    <row r="22" spans="1:92" ht="43.2">
      <c r="A22" s="36" t="s">
        <v>41</v>
      </c>
      <c r="B22" s="37" t="s">
        <v>86</v>
      </c>
      <c r="C22" s="36" t="s">
        <v>134</v>
      </c>
      <c r="D22" s="36" t="s">
        <v>161</v>
      </c>
      <c r="E22" s="38" t="s">
        <v>141</v>
      </c>
      <c r="F22" s="39">
        <v>3880594</v>
      </c>
      <c r="G22" s="40">
        <v>2328356.4</v>
      </c>
      <c r="H22" s="41" t="s">
        <v>146</v>
      </c>
      <c r="I22" s="42" t="s">
        <v>148</v>
      </c>
      <c r="J22" s="42" t="s">
        <v>214</v>
      </c>
      <c r="K22" s="52" t="s">
        <v>169</v>
      </c>
      <c r="L22" s="42" t="s">
        <v>205</v>
      </c>
      <c r="M22" s="42" t="s">
        <v>239</v>
      </c>
      <c r="N22" s="42" t="s">
        <v>256</v>
      </c>
      <c r="O22" s="42" t="s">
        <v>462</v>
      </c>
      <c r="P22" s="74" t="s">
        <v>267</v>
      </c>
      <c r="Q22" s="41" t="s">
        <v>146</v>
      </c>
      <c r="R22" s="42" t="s">
        <v>148</v>
      </c>
      <c r="S22" s="52"/>
      <c r="T22" s="52"/>
      <c r="U22" s="52" t="s">
        <v>403</v>
      </c>
      <c r="V22" s="52" t="s">
        <v>402</v>
      </c>
      <c r="W22" s="52"/>
      <c r="X22" s="52"/>
      <c r="Y22" s="52"/>
      <c r="Z22" s="5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74"/>
      <c r="BM22" s="52" t="s">
        <v>325</v>
      </c>
      <c r="BN22" s="42" t="s">
        <v>326</v>
      </c>
      <c r="BO22" s="42"/>
      <c r="BP22" s="42"/>
      <c r="BQ22" s="42">
        <f t="shared" si="5"/>
        <v>0</v>
      </c>
      <c r="BR22" s="42"/>
      <c r="BS22" s="42"/>
      <c r="BT22" s="42">
        <f t="shared" si="0"/>
        <v>0</v>
      </c>
      <c r="BU22" s="42"/>
      <c r="BV22" s="42"/>
      <c r="BW22" s="42">
        <f t="shared" si="1"/>
        <v>0</v>
      </c>
      <c r="BX22" s="42"/>
      <c r="BY22" s="42"/>
      <c r="BZ22" s="42">
        <f t="shared" si="2"/>
        <v>0</v>
      </c>
      <c r="CA22" s="42"/>
      <c r="CB22" s="42"/>
      <c r="CC22" s="42">
        <f t="shared" si="3"/>
        <v>0</v>
      </c>
      <c r="CD22" s="42"/>
      <c r="CE22" s="72">
        <f t="shared" si="6"/>
        <v>0</v>
      </c>
      <c r="CF22" s="218">
        <f t="shared" si="4"/>
        <v>0</v>
      </c>
      <c r="CG22" s="41"/>
      <c r="CH22" s="76"/>
      <c r="CI22" s="77"/>
      <c r="CJ22" s="41"/>
      <c r="CK22" s="42"/>
      <c r="CL22" s="42"/>
      <c r="CM22" s="51"/>
      <c r="CN22" s="29" t="s">
        <v>437</v>
      </c>
    </row>
    <row r="23" spans="1:92" s="241" customFormat="1" ht="28.8">
      <c r="A23" s="225" t="s">
        <v>42</v>
      </c>
      <c r="B23" s="240" t="s">
        <v>87</v>
      </c>
      <c r="C23" s="225" t="s">
        <v>118</v>
      </c>
      <c r="D23" s="225" t="s">
        <v>162</v>
      </c>
      <c r="E23" s="228" t="s">
        <v>142</v>
      </c>
      <c r="F23" s="242">
        <v>833333.34</v>
      </c>
      <c r="G23" s="243">
        <v>500000</v>
      </c>
      <c r="H23" s="231" t="s">
        <v>146</v>
      </c>
      <c r="I23" s="67" t="s">
        <v>148</v>
      </c>
      <c r="J23" s="67" t="s">
        <v>214</v>
      </c>
      <c r="K23" s="235" t="s">
        <v>169</v>
      </c>
      <c r="L23" s="67" t="s">
        <v>205</v>
      </c>
      <c r="M23" s="67" t="s">
        <v>209</v>
      </c>
      <c r="N23" s="67" t="s">
        <v>221</v>
      </c>
      <c r="O23" s="67" t="s">
        <v>354</v>
      </c>
      <c r="P23" s="234" t="s">
        <v>267</v>
      </c>
      <c r="Q23" s="231" t="s">
        <v>146</v>
      </c>
      <c r="R23" s="67" t="s">
        <v>148</v>
      </c>
      <c r="S23" s="235" t="s">
        <v>458</v>
      </c>
      <c r="T23" s="235" t="s">
        <v>551</v>
      </c>
      <c r="U23" s="235" t="s">
        <v>426</v>
      </c>
      <c r="V23" s="235" t="s">
        <v>402</v>
      </c>
      <c r="W23" s="235" t="s">
        <v>267</v>
      </c>
      <c r="X23" s="235" t="s">
        <v>336</v>
      </c>
      <c r="Y23" s="235" t="s">
        <v>332</v>
      </c>
      <c r="Z23" s="235" t="s">
        <v>336</v>
      </c>
      <c r="AA23" s="67" t="s">
        <v>408</v>
      </c>
      <c r="AB23" s="67" t="s">
        <v>267</v>
      </c>
      <c r="AC23" s="67" t="s">
        <v>333</v>
      </c>
      <c r="AD23" s="67" t="s">
        <v>382</v>
      </c>
      <c r="AE23" s="67" t="s">
        <v>393</v>
      </c>
      <c r="AF23" s="67" t="s">
        <v>267</v>
      </c>
      <c r="AG23" s="67"/>
      <c r="AH23" s="67"/>
      <c r="AI23" s="67"/>
      <c r="AJ23" s="67"/>
      <c r="AK23" s="67" t="s">
        <v>330</v>
      </c>
      <c r="AL23" s="67" t="s">
        <v>378</v>
      </c>
      <c r="AM23" s="67" t="s">
        <v>464</v>
      </c>
      <c r="AN23" s="67" t="s">
        <v>267</v>
      </c>
      <c r="AO23" s="67" t="s">
        <v>331</v>
      </c>
      <c r="AP23" s="67" t="s">
        <v>382</v>
      </c>
      <c r="AQ23" s="67" t="s">
        <v>425</v>
      </c>
      <c r="AR23" s="67" t="s">
        <v>267</v>
      </c>
      <c r="AS23" s="67"/>
      <c r="AT23" s="67"/>
      <c r="AU23" s="67"/>
      <c r="AV23" s="67"/>
      <c r="AW23" s="67" t="s">
        <v>435</v>
      </c>
      <c r="AX23" s="67" t="s">
        <v>538</v>
      </c>
      <c r="AY23" s="67" t="s">
        <v>551</v>
      </c>
      <c r="AZ23" s="67" t="s">
        <v>267</v>
      </c>
      <c r="BA23" s="67" t="s">
        <v>465</v>
      </c>
      <c r="BB23" s="67" t="s">
        <v>538</v>
      </c>
      <c r="BC23" s="67" t="s">
        <v>551</v>
      </c>
      <c r="BD23" s="67" t="s">
        <v>267</v>
      </c>
      <c r="BE23" s="67"/>
      <c r="BF23" s="67"/>
      <c r="BG23" s="67"/>
      <c r="BH23" s="67"/>
      <c r="BI23" s="67"/>
      <c r="BJ23" s="67"/>
      <c r="BK23" s="67"/>
      <c r="BL23" s="234"/>
      <c r="BM23" s="235" t="s">
        <v>325</v>
      </c>
      <c r="BN23" s="67" t="s">
        <v>326</v>
      </c>
      <c r="BO23" s="67">
        <v>27</v>
      </c>
      <c r="BP23" s="67">
        <v>23</v>
      </c>
      <c r="BQ23" s="67">
        <f t="shared" si="5"/>
        <v>25</v>
      </c>
      <c r="BR23" s="67">
        <v>13</v>
      </c>
      <c r="BS23" s="67">
        <v>16</v>
      </c>
      <c r="BT23" s="67">
        <f t="shared" si="0"/>
        <v>14.5</v>
      </c>
      <c r="BU23" s="67">
        <v>1.69</v>
      </c>
      <c r="BV23" s="67">
        <v>1.69</v>
      </c>
      <c r="BW23" s="67">
        <f t="shared" si="1"/>
        <v>1.69</v>
      </c>
      <c r="BX23" s="67">
        <v>8</v>
      </c>
      <c r="BY23" s="67">
        <v>8</v>
      </c>
      <c r="BZ23" s="67">
        <f t="shared" si="2"/>
        <v>8</v>
      </c>
      <c r="CA23" s="67">
        <v>7</v>
      </c>
      <c r="CB23" s="67">
        <v>7</v>
      </c>
      <c r="CC23" s="67">
        <f t="shared" si="3"/>
        <v>7</v>
      </c>
      <c r="CD23" s="67" t="s">
        <v>548</v>
      </c>
      <c r="CE23" s="67">
        <f t="shared" si="6"/>
        <v>56.19</v>
      </c>
      <c r="CF23" s="238">
        <f t="shared" si="4"/>
        <v>0.56189999999999996</v>
      </c>
      <c r="CG23" s="231"/>
      <c r="CH23" s="239"/>
      <c r="CI23" s="240"/>
      <c r="CJ23" s="231"/>
      <c r="CK23" s="67"/>
      <c r="CL23" s="67"/>
      <c r="CM23" s="239"/>
      <c r="CN23" s="67" t="s">
        <v>336</v>
      </c>
    </row>
    <row r="24" spans="1:92" s="89" customFormat="1" ht="72">
      <c r="A24" s="36" t="s">
        <v>43</v>
      </c>
      <c r="B24" s="37" t="s">
        <v>86</v>
      </c>
      <c r="C24" s="36" t="s">
        <v>119</v>
      </c>
      <c r="D24" s="36" t="s">
        <v>163</v>
      </c>
      <c r="E24" s="38" t="s">
        <v>141</v>
      </c>
      <c r="F24" s="39">
        <v>6272674</v>
      </c>
      <c r="G24" s="40">
        <v>3763604.4</v>
      </c>
      <c r="H24" s="41" t="s">
        <v>146</v>
      </c>
      <c r="I24" s="42" t="s">
        <v>148</v>
      </c>
      <c r="J24" s="42" t="s">
        <v>214</v>
      </c>
      <c r="K24" s="52" t="s">
        <v>169</v>
      </c>
      <c r="L24" s="42" t="s">
        <v>205</v>
      </c>
      <c r="M24" s="42" t="s">
        <v>244</v>
      </c>
      <c r="N24" s="42" t="s">
        <v>266</v>
      </c>
      <c r="O24" s="42"/>
      <c r="P24" s="74"/>
      <c r="Q24" s="41" t="s">
        <v>146</v>
      </c>
      <c r="R24" s="42" t="s">
        <v>148</v>
      </c>
      <c r="S24" s="52"/>
      <c r="T24" s="52"/>
      <c r="U24" s="52"/>
      <c r="V24" s="52"/>
      <c r="W24" s="52"/>
      <c r="X24" s="52"/>
      <c r="Y24" s="52"/>
      <c r="Z24" s="5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74"/>
      <c r="BM24" s="52" t="s">
        <v>325</v>
      </c>
      <c r="BN24" s="42" t="s">
        <v>326</v>
      </c>
      <c r="BO24" s="42"/>
      <c r="BP24" s="42"/>
      <c r="BQ24" s="29">
        <f t="shared" si="5"/>
        <v>0</v>
      </c>
      <c r="BR24" s="42"/>
      <c r="BS24" s="42"/>
      <c r="BT24" s="29">
        <f t="shared" si="0"/>
        <v>0</v>
      </c>
      <c r="BU24" s="42"/>
      <c r="BV24" s="42"/>
      <c r="BW24" s="29">
        <f t="shared" si="1"/>
        <v>0</v>
      </c>
      <c r="BX24" s="42"/>
      <c r="BY24" s="42"/>
      <c r="BZ24" s="29">
        <f t="shared" si="2"/>
        <v>0</v>
      </c>
      <c r="CA24" s="42"/>
      <c r="CB24" s="42"/>
      <c r="CC24" s="29">
        <f t="shared" si="3"/>
        <v>0</v>
      </c>
      <c r="CD24" s="42"/>
      <c r="CE24" s="24">
        <f t="shared" si="6"/>
        <v>0</v>
      </c>
      <c r="CF24" s="214">
        <f t="shared" si="4"/>
        <v>0</v>
      </c>
      <c r="CG24" s="41"/>
      <c r="CH24" s="76"/>
      <c r="CI24" s="77"/>
      <c r="CJ24" s="41"/>
      <c r="CK24" s="42"/>
      <c r="CL24" s="42"/>
      <c r="CM24" s="51"/>
      <c r="CN24" s="42" t="s">
        <v>437</v>
      </c>
    </row>
    <row r="25" spans="1:92" s="241" customFormat="1" ht="43.2">
      <c r="A25" s="225" t="s">
        <v>44</v>
      </c>
      <c r="B25" s="240" t="s">
        <v>88</v>
      </c>
      <c r="C25" s="225" t="s">
        <v>120</v>
      </c>
      <c r="D25" s="225" t="s">
        <v>189</v>
      </c>
      <c r="E25" s="228" t="s">
        <v>141</v>
      </c>
      <c r="F25" s="242">
        <v>3527701.25</v>
      </c>
      <c r="G25" s="243">
        <v>2116620.71</v>
      </c>
      <c r="H25" s="231" t="s">
        <v>153</v>
      </c>
      <c r="I25" s="67" t="s">
        <v>146</v>
      </c>
      <c r="J25" s="67" t="s">
        <v>216</v>
      </c>
      <c r="K25" s="235" t="s">
        <v>169</v>
      </c>
      <c r="L25" s="67" t="s">
        <v>205</v>
      </c>
      <c r="M25" s="67" t="s">
        <v>240</v>
      </c>
      <c r="N25" s="67" t="s">
        <v>437</v>
      </c>
      <c r="O25" s="67" t="s">
        <v>437</v>
      </c>
      <c r="P25" s="234" t="s">
        <v>267</v>
      </c>
      <c r="Q25" s="231" t="s">
        <v>153</v>
      </c>
      <c r="R25" s="67" t="s">
        <v>146</v>
      </c>
      <c r="S25" s="235" t="s">
        <v>432</v>
      </c>
      <c r="T25" s="235" t="s">
        <v>466</v>
      </c>
      <c r="U25" s="235" t="s">
        <v>402</v>
      </c>
      <c r="V25" s="235" t="s">
        <v>403</v>
      </c>
      <c r="W25" s="235" t="s">
        <v>267</v>
      </c>
      <c r="X25" s="235" t="s">
        <v>378</v>
      </c>
      <c r="Y25" s="235" t="s">
        <v>388</v>
      </c>
      <c r="Z25" s="235" t="s">
        <v>440</v>
      </c>
      <c r="AA25" s="67" t="s">
        <v>446</v>
      </c>
      <c r="AB25" s="67" t="s">
        <v>267</v>
      </c>
      <c r="AC25" s="67" t="s">
        <v>389</v>
      </c>
      <c r="AD25" s="67" t="s">
        <v>440</v>
      </c>
      <c r="AE25" s="67" t="s">
        <v>446</v>
      </c>
      <c r="AF25" s="67" t="s">
        <v>267</v>
      </c>
      <c r="AG25" s="67"/>
      <c r="AH25" s="67"/>
      <c r="AI25" s="67"/>
      <c r="AJ25" s="67"/>
      <c r="AK25" s="67" t="s">
        <v>469</v>
      </c>
      <c r="AL25" s="67" t="s">
        <v>476</v>
      </c>
      <c r="AM25" s="67" t="s">
        <v>479</v>
      </c>
      <c r="AN25" s="67" t="s">
        <v>267</v>
      </c>
      <c r="AO25" s="67" t="s">
        <v>451</v>
      </c>
      <c r="AP25" s="67" t="s">
        <v>476</v>
      </c>
      <c r="AQ25" s="67" t="s">
        <v>479</v>
      </c>
      <c r="AR25" s="67" t="s">
        <v>267</v>
      </c>
      <c r="AS25" s="67"/>
      <c r="AT25" s="67"/>
      <c r="AU25" s="67"/>
      <c r="AV25" s="67"/>
      <c r="AW25" s="67" t="s">
        <v>435</v>
      </c>
      <c r="AX25" s="67" t="s">
        <v>476</v>
      </c>
      <c r="AY25" s="67" t="s">
        <v>479</v>
      </c>
      <c r="AZ25" s="67" t="s">
        <v>267</v>
      </c>
      <c r="BA25" s="67" t="s">
        <v>465</v>
      </c>
      <c r="BB25" s="67" t="s">
        <v>476</v>
      </c>
      <c r="BC25" s="67" t="s">
        <v>479</v>
      </c>
      <c r="BD25" s="67" t="s">
        <v>267</v>
      </c>
      <c r="BE25" s="67"/>
      <c r="BF25" s="67"/>
      <c r="BG25" s="67"/>
      <c r="BH25" s="67"/>
      <c r="BI25" s="67"/>
      <c r="BJ25" s="67"/>
      <c r="BK25" s="67"/>
      <c r="BL25" s="234"/>
      <c r="BM25" s="235" t="s">
        <v>325</v>
      </c>
      <c r="BN25" s="67" t="s">
        <v>326</v>
      </c>
      <c r="BO25" s="67">
        <v>39</v>
      </c>
      <c r="BP25" s="67">
        <v>37</v>
      </c>
      <c r="BQ25" s="67">
        <f t="shared" si="5"/>
        <v>38</v>
      </c>
      <c r="BR25" s="67">
        <v>24</v>
      </c>
      <c r="BS25" s="67">
        <v>24</v>
      </c>
      <c r="BT25" s="67">
        <f t="shared" si="0"/>
        <v>24</v>
      </c>
      <c r="BU25" s="67">
        <v>0.08</v>
      </c>
      <c r="BV25" s="67">
        <v>0.08</v>
      </c>
      <c r="BW25" s="67">
        <f t="shared" si="1"/>
        <v>0.08</v>
      </c>
      <c r="BX25" s="67">
        <v>8</v>
      </c>
      <c r="BY25" s="67">
        <v>8</v>
      </c>
      <c r="BZ25" s="67">
        <f t="shared" si="2"/>
        <v>8</v>
      </c>
      <c r="CA25" s="67">
        <v>7</v>
      </c>
      <c r="CB25" s="67">
        <v>7</v>
      </c>
      <c r="CC25" s="67">
        <f t="shared" si="3"/>
        <v>7</v>
      </c>
      <c r="CD25" s="67" t="s">
        <v>554</v>
      </c>
      <c r="CE25" s="67">
        <f t="shared" si="6"/>
        <v>77.08</v>
      </c>
      <c r="CF25" s="238">
        <f t="shared" si="4"/>
        <v>0.77080000000000004</v>
      </c>
      <c r="CG25" s="231"/>
      <c r="CH25" s="239"/>
      <c r="CI25" s="240"/>
      <c r="CJ25" s="231"/>
      <c r="CK25" s="67"/>
      <c r="CL25" s="67"/>
      <c r="CM25" s="239"/>
      <c r="CN25" s="67" t="s">
        <v>437</v>
      </c>
    </row>
    <row r="26" spans="1:92" s="241" customFormat="1" ht="57.6">
      <c r="A26" s="225" t="s">
        <v>45</v>
      </c>
      <c r="B26" s="240" t="s">
        <v>89</v>
      </c>
      <c r="C26" s="225" t="s">
        <v>121</v>
      </c>
      <c r="D26" s="225" t="s">
        <v>188</v>
      </c>
      <c r="E26" s="228" t="s">
        <v>142</v>
      </c>
      <c r="F26" s="242">
        <v>833333</v>
      </c>
      <c r="G26" s="243">
        <v>499999.8</v>
      </c>
      <c r="H26" s="231" t="s">
        <v>153</v>
      </c>
      <c r="I26" s="67" t="s">
        <v>146</v>
      </c>
      <c r="J26" s="67" t="s">
        <v>216</v>
      </c>
      <c r="K26" s="235" t="s">
        <v>169</v>
      </c>
      <c r="L26" s="67" t="s">
        <v>205</v>
      </c>
      <c r="M26" s="67" t="s">
        <v>211</v>
      </c>
      <c r="N26" s="67" t="s">
        <v>244</v>
      </c>
      <c r="O26" s="67" t="s">
        <v>392</v>
      </c>
      <c r="P26" s="234" t="s">
        <v>267</v>
      </c>
      <c r="Q26" s="231" t="s">
        <v>153</v>
      </c>
      <c r="R26" s="67" t="s">
        <v>146</v>
      </c>
      <c r="S26" s="235" t="s">
        <v>267</v>
      </c>
      <c r="T26" s="235" t="s">
        <v>538</v>
      </c>
      <c r="U26" s="235" t="s">
        <v>415</v>
      </c>
      <c r="V26" s="235" t="s">
        <v>416</v>
      </c>
      <c r="W26" s="235" t="s">
        <v>267</v>
      </c>
      <c r="X26" s="235" t="s">
        <v>417</v>
      </c>
      <c r="Y26" s="235" t="s">
        <v>388</v>
      </c>
      <c r="Z26" s="235" t="s">
        <v>440</v>
      </c>
      <c r="AA26" s="67" t="s">
        <v>444</v>
      </c>
      <c r="AB26" s="67" t="s">
        <v>267</v>
      </c>
      <c r="AC26" s="67" t="s">
        <v>389</v>
      </c>
      <c r="AD26" s="67" t="s">
        <v>440</v>
      </c>
      <c r="AE26" s="67" t="s">
        <v>442</v>
      </c>
      <c r="AF26" s="67" t="s">
        <v>267</v>
      </c>
      <c r="AG26" s="67"/>
      <c r="AH26" s="67"/>
      <c r="AI26" s="67"/>
      <c r="AJ26" s="67"/>
      <c r="AK26" s="67" t="s">
        <v>469</v>
      </c>
      <c r="AL26" s="67" t="s">
        <v>538</v>
      </c>
      <c r="AM26" s="67" t="s">
        <v>548</v>
      </c>
      <c r="AN26" s="67" t="s">
        <v>267</v>
      </c>
      <c r="AO26" s="67" t="s">
        <v>397</v>
      </c>
      <c r="AP26" s="67" t="s">
        <v>538</v>
      </c>
      <c r="AQ26" s="67" t="s">
        <v>553</v>
      </c>
      <c r="AR26" s="67" t="s">
        <v>267</v>
      </c>
      <c r="AS26" s="67"/>
      <c r="AT26" s="67"/>
      <c r="AU26" s="67"/>
      <c r="AV26" s="67"/>
      <c r="AW26" s="67" t="s">
        <v>435</v>
      </c>
      <c r="AX26" s="67" t="s">
        <v>538</v>
      </c>
      <c r="AY26" s="67" t="s">
        <v>542</v>
      </c>
      <c r="AZ26" s="67" t="s">
        <v>267</v>
      </c>
      <c r="BA26" s="67" t="s">
        <v>465</v>
      </c>
      <c r="BB26" s="67" t="s">
        <v>538</v>
      </c>
      <c r="BC26" s="67" t="s">
        <v>551</v>
      </c>
      <c r="BD26" s="67" t="s">
        <v>267</v>
      </c>
      <c r="BE26" s="67"/>
      <c r="BF26" s="67"/>
      <c r="BG26" s="67"/>
      <c r="BH26" s="67"/>
      <c r="BI26" s="67"/>
      <c r="BJ26" s="67"/>
      <c r="BK26" s="67"/>
      <c r="BL26" s="234"/>
      <c r="BM26" s="235" t="s">
        <v>325</v>
      </c>
      <c r="BN26" s="67" t="s">
        <v>326</v>
      </c>
      <c r="BO26" s="67">
        <v>33</v>
      </c>
      <c r="BP26" s="67">
        <v>31</v>
      </c>
      <c r="BQ26" s="67">
        <f t="shared" si="5"/>
        <v>32</v>
      </c>
      <c r="BR26" s="67">
        <v>16</v>
      </c>
      <c r="BS26" s="67">
        <v>16</v>
      </c>
      <c r="BT26" s="67">
        <f t="shared" si="0"/>
        <v>16</v>
      </c>
      <c r="BU26" s="67">
        <v>4.38</v>
      </c>
      <c r="BV26" s="67">
        <v>4.38</v>
      </c>
      <c r="BW26" s="67">
        <f t="shared" si="1"/>
        <v>4.38</v>
      </c>
      <c r="BX26" s="67">
        <v>8</v>
      </c>
      <c r="BY26" s="67">
        <v>8</v>
      </c>
      <c r="BZ26" s="67">
        <f t="shared" si="2"/>
        <v>8</v>
      </c>
      <c r="CA26" s="67">
        <v>7</v>
      </c>
      <c r="CB26" s="67">
        <v>7</v>
      </c>
      <c r="CC26" s="67">
        <f t="shared" si="3"/>
        <v>7</v>
      </c>
      <c r="CD26" s="67" t="s">
        <v>548</v>
      </c>
      <c r="CE26" s="67">
        <f t="shared" si="6"/>
        <v>67.38</v>
      </c>
      <c r="CF26" s="238">
        <f t="shared" si="4"/>
        <v>0.67379999999999995</v>
      </c>
      <c r="CG26" s="231"/>
      <c r="CH26" s="239"/>
      <c r="CI26" s="240"/>
      <c r="CJ26" s="231"/>
      <c r="CK26" s="67"/>
      <c r="CL26" s="67"/>
      <c r="CM26" s="239"/>
      <c r="CN26" s="67" t="s">
        <v>395</v>
      </c>
    </row>
    <row r="27" spans="1:92" ht="72">
      <c r="A27" s="20" t="s">
        <v>46</v>
      </c>
      <c r="B27" s="15" t="s">
        <v>90</v>
      </c>
      <c r="C27" s="20" t="s">
        <v>122</v>
      </c>
      <c r="D27" s="20" t="s">
        <v>184</v>
      </c>
      <c r="E27" s="14" t="s">
        <v>139</v>
      </c>
      <c r="F27" s="17">
        <v>1626336.58</v>
      </c>
      <c r="G27" s="16">
        <v>1138435.6000000001</v>
      </c>
      <c r="H27" s="22" t="s">
        <v>151</v>
      </c>
      <c r="I27" s="29" t="s">
        <v>152</v>
      </c>
      <c r="J27" s="29" t="s">
        <v>216</v>
      </c>
      <c r="K27" s="23" t="s">
        <v>169</v>
      </c>
      <c r="L27" s="29" t="s">
        <v>205</v>
      </c>
      <c r="M27" s="29" t="s">
        <v>226</v>
      </c>
      <c r="N27" s="29" t="s">
        <v>254</v>
      </c>
      <c r="O27" s="29" t="s">
        <v>336</v>
      </c>
      <c r="P27" s="21" t="s">
        <v>267</v>
      </c>
      <c r="Q27" s="22" t="s">
        <v>151</v>
      </c>
      <c r="R27" s="29" t="s">
        <v>152</v>
      </c>
      <c r="S27" s="23" t="s">
        <v>267</v>
      </c>
      <c r="T27" s="23" t="s">
        <v>462</v>
      </c>
      <c r="U27" s="23" t="s">
        <v>405</v>
      </c>
      <c r="V27" s="23" t="s">
        <v>404</v>
      </c>
      <c r="W27" s="23" t="s">
        <v>267</v>
      </c>
      <c r="X27" s="23" t="s">
        <v>378</v>
      </c>
      <c r="Y27" s="23" t="s">
        <v>332</v>
      </c>
      <c r="Z27" s="23" t="s">
        <v>382</v>
      </c>
      <c r="AA27" s="29" t="s">
        <v>392</v>
      </c>
      <c r="AB27" s="29" t="s">
        <v>267</v>
      </c>
      <c r="AC27" s="29" t="s">
        <v>333</v>
      </c>
      <c r="AD27" s="29" t="s">
        <v>382</v>
      </c>
      <c r="AE27" s="29" t="s">
        <v>450</v>
      </c>
      <c r="AF27" s="29" t="s">
        <v>267</v>
      </c>
      <c r="AG27" s="29"/>
      <c r="AH27" s="29"/>
      <c r="AI27" s="29"/>
      <c r="AJ27" s="29"/>
      <c r="AK27" s="29" t="s">
        <v>330</v>
      </c>
      <c r="AL27" s="29" t="s">
        <v>382</v>
      </c>
      <c r="AM27" s="29" t="s">
        <v>425</v>
      </c>
      <c r="AN27" s="29" t="s">
        <v>267</v>
      </c>
      <c r="AO27" s="29" t="s">
        <v>331</v>
      </c>
      <c r="AP27" s="29" t="s">
        <v>382</v>
      </c>
      <c r="AQ27" s="29" t="s">
        <v>425</v>
      </c>
      <c r="AR27" s="29" t="s">
        <v>267</v>
      </c>
      <c r="AS27" s="29"/>
      <c r="AT27" s="29"/>
      <c r="AU27" s="29"/>
      <c r="AV27" s="29"/>
      <c r="AW27" s="67" t="s">
        <v>424</v>
      </c>
      <c r="AX27" s="67" t="s">
        <v>454</v>
      </c>
      <c r="AY27" s="67" t="s">
        <v>455</v>
      </c>
      <c r="AZ27" s="67" t="s">
        <v>267</v>
      </c>
      <c r="BA27" s="67" t="s">
        <v>448</v>
      </c>
      <c r="BB27" s="29" t="s">
        <v>454</v>
      </c>
      <c r="BC27" s="67" t="s">
        <v>455</v>
      </c>
      <c r="BD27" s="67" t="s">
        <v>267</v>
      </c>
      <c r="BE27" s="29"/>
      <c r="BF27" s="29"/>
      <c r="BG27" s="29"/>
      <c r="BH27" s="29"/>
      <c r="BI27" s="29" t="s">
        <v>169</v>
      </c>
      <c r="BJ27" s="29" t="s">
        <v>205</v>
      </c>
      <c r="BK27" s="29" t="s">
        <v>462</v>
      </c>
      <c r="BL27" s="21" t="s">
        <v>267</v>
      </c>
      <c r="BM27" s="29" t="s">
        <v>324</v>
      </c>
      <c r="BN27" s="29" t="s">
        <v>326</v>
      </c>
      <c r="BO27" s="29">
        <v>35</v>
      </c>
      <c r="BP27" s="29">
        <v>35</v>
      </c>
      <c r="BQ27" s="29">
        <f t="shared" si="5"/>
        <v>35</v>
      </c>
      <c r="BR27" s="29">
        <v>21</v>
      </c>
      <c r="BS27" s="29">
        <v>21</v>
      </c>
      <c r="BT27" s="29">
        <f t="shared" si="0"/>
        <v>21</v>
      </c>
      <c r="BU27" s="29">
        <v>0.55000000000000004</v>
      </c>
      <c r="BV27" s="29">
        <v>0.55000000000000004</v>
      </c>
      <c r="BW27" s="29">
        <f t="shared" si="1"/>
        <v>0.55000000000000004</v>
      </c>
      <c r="BX27" s="29">
        <v>4</v>
      </c>
      <c r="BY27" s="29">
        <v>4</v>
      </c>
      <c r="BZ27" s="29">
        <f t="shared" si="2"/>
        <v>4</v>
      </c>
      <c r="CA27" s="29">
        <v>7</v>
      </c>
      <c r="CB27" s="29">
        <v>7</v>
      </c>
      <c r="CC27" s="29">
        <f t="shared" si="3"/>
        <v>7</v>
      </c>
      <c r="CD27" s="29" t="s">
        <v>548</v>
      </c>
      <c r="CE27" s="24">
        <f t="shared" si="6"/>
        <v>67.55</v>
      </c>
      <c r="CF27" s="214">
        <f t="shared" si="4"/>
        <v>0.67549999999999999</v>
      </c>
      <c r="CG27" s="22"/>
      <c r="CH27" s="25"/>
      <c r="CI27" s="26"/>
      <c r="CJ27" s="22"/>
      <c r="CK27" s="29"/>
      <c r="CL27" s="29"/>
      <c r="CM27" s="27"/>
      <c r="CN27" s="29" t="s">
        <v>382</v>
      </c>
    </row>
    <row r="28" spans="1:92" ht="43.2">
      <c r="A28" s="20" t="s">
        <v>47</v>
      </c>
      <c r="B28" s="15" t="s">
        <v>91</v>
      </c>
      <c r="C28" s="20" t="s">
        <v>123</v>
      </c>
      <c r="D28" s="20" t="s">
        <v>191</v>
      </c>
      <c r="E28" s="14" t="s">
        <v>142</v>
      </c>
      <c r="F28" s="17">
        <v>341389.24</v>
      </c>
      <c r="G28" s="16">
        <v>238972.46</v>
      </c>
      <c r="H28" s="22" t="s">
        <v>155</v>
      </c>
      <c r="I28" s="29" t="s">
        <v>146</v>
      </c>
      <c r="J28" s="29" t="s">
        <v>217</v>
      </c>
      <c r="K28" s="23" t="s">
        <v>169</v>
      </c>
      <c r="L28" s="29" t="s">
        <v>205</v>
      </c>
      <c r="M28" s="29" t="s">
        <v>212</v>
      </c>
      <c r="N28" s="29" t="s">
        <v>211</v>
      </c>
      <c r="O28" s="29" t="s">
        <v>289</v>
      </c>
      <c r="P28" s="21" t="s">
        <v>267</v>
      </c>
      <c r="Q28" s="22" t="s">
        <v>155</v>
      </c>
      <c r="R28" s="29" t="s">
        <v>146</v>
      </c>
      <c r="S28" s="23" t="s">
        <v>267</v>
      </c>
      <c r="T28" s="23" t="s">
        <v>463</v>
      </c>
      <c r="U28" s="23" t="s">
        <v>403</v>
      </c>
      <c r="V28" s="23" t="s">
        <v>386</v>
      </c>
      <c r="W28" s="23" t="s">
        <v>267</v>
      </c>
      <c r="X28" s="23" t="s">
        <v>378</v>
      </c>
      <c r="Y28" s="23" t="s">
        <v>322</v>
      </c>
      <c r="Z28" s="23" t="s">
        <v>382</v>
      </c>
      <c r="AA28" s="29" t="s">
        <v>392</v>
      </c>
      <c r="AB28" s="29" t="s">
        <v>267</v>
      </c>
      <c r="AC28" s="29" t="s">
        <v>333</v>
      </c>
      <c r="AD28" s="23" t="s">
        <v>382</v>
      </c>
      <c r="AE28" s="29" t="s">
        <v>395</v>
      </c>
      <c r="AF28" s="29" t="s">
        <v>267</v>
      </c>
      <c r="AG28" s="29"/>
      <c r="AH28" s="29"/>
      <c r="AI28" s="29"/>
      <c r="AJ28" s="29"/>
      <c r="AK28" s="29" t="s">
        <v>330</v>
      </c>
      <c r="AL28" s="29" t="s">
        <v>378</v>
      </c>
      <c r="AM28" s="29" t="s">
        <v>425</v>
      </c>
      <c r="AN28" s="29" t="s">
        <v>432</v>
      </c>
      <c r="AO28" s="29" t="s">
        <v>331</v>
      </c>
      <c r="AP28" s="29" t="s">
        <v>382</v>
      </c>
      <c r="AQ28" s="29" t="s">
        <v>425</v>
      </c>
      <c r="AR28" s="29" t="s">
        <v>432</v>
      </c>
      <c r="AS28" s="29"/>
      <c r="AT28" s="29"/>
      <c r="AU28" s="29"/>
      <c r="AV28" s="29"/>
      <c r="AW28" s="67" t="s">
        <v>390</v>
      </c>
      <c r="AX28" s="67" t="s">
        <v>428</v>
      </c>
      <c r="AY28" s="67" t="s">
        <v>428</v>
      </c>
      <c r="AZ28" s="67" t="s">
        <v>267</v>
      </c>
      <c r="BA28" s="29" t="s">
        <v>409</v>
      </c>
      <c r="BB28" s="67" t="s">
        <v>422</v>
      </c>
      <c r="BC28" s="67" t="s">
        <v>442</v>
      </c>
      <c r="BD28" s="67" t="s">
        <v>267</v>
      </c>
      <c r="BE28" s="67"/>
      <c r="BF28" s="67"/>
      <c r="BG28" s="67"/>
      <c r="BH28" s="67"/>
      <c r="BI28" s="29"/>
      <c r="BJ28" s="29"/>
      <c r="BK28" s="29"/>
      <c r="BL28" s="21"/>
      <c r="BM28" s="29" t="s">
        <v>324</v>
      </c>
      <c r="BN28" s="29" t="s">
        <v>326</v>
      </c>
      <c r="BO28" s="29">
        <v>21</v>
      </c>
      <c r="BP28" s="29">
        <v>23</v>
      </c>
      <c r="BQ28" s="29">
        <f t="shared" si="5"/>
        <v>22</v>
      </c>
      <c r="BR28" s="29">
        <v>16</v>
      </c>
      <c r="BS28" s="29">
        <v>16</v>
      </c>
      <c r="BT28" s="29">
        <f t="shared" si="0"/>
        <v>16</v>
      </c>
      <c r="BU28" s="29">
        <v>8.1199999999999992</v>
      </c>
      <c r="BV28" s="29">
        <v>8.1199999999999992</v>
      </c>
      <c r="BW28" s="29">
        <f t="shared" si="1"/>
        <v>8.1199999999999992</v>
      </c>
      <c r="BX28" s="29">
        <v>8</v>
      </c>
      <c r="BY28" s="29">
        <v>8</v>
      </c>
      <c r="BZ28" s="29">
        <f t="shared" si="2"/>
        <v>8</v>
      </c>
      <c r="CA28" s="29">
        <v>7</v>
      </c>
      <c r="CB28" s="29">
        <v>7</v>
      </c>
      <c r="CC28" s="29">
        <f t="shared" si="3"/>
        <v>7</v>
      </c>
      <c r="CD28" s="29"/>
      <c r="CE28" s="24">
        <f t="shared" si="6"/>
        <v>61.12</v>
      </c>
      <c r="CF28" s="214">
        <f t="shared" si="4"/>
        <v>0.61119999999999997</v>
      </c>
      <c r="CG28" s="22"/>
      <c r="CH28" s="25"/>
      <c r="CI28" s="26"/>
      <c r="CJ28" s="22"/>
      <c r="CK28" s="29"/>
      <c r="CL28" s="29"/>
      <c r="CM28" s="27"/>
      <c r="CN28" s="29" t="s">
        <v>336</v>
      </c>
    </row>
    <row r="29" spans="1:92" ht="28.8">
      <c r="A29" s="20" t="s">
        <v>48</v>
      </c>
      <c r="B29" s="15" t="s">
        <v>91</v>
      </c>
      <c r="C29" s="20" t="s">
        <v>124</v>
      </c>
      <c r="D29" s="20" t="s">
        <v>190</v>
      </c>
      <c r="E29" s="14" t="s">
        <v>142</v>
      </c>
      <c r="F29" s="17">
        <v>1010554</v>
      </c>
      <c r="G29" s="16">
        <v>707387.78</v>
      </c>
      <c r="H29" s="22" t="s">
        <v>155</v>
      </c>
      <c r="I29" s="29" t="s">
        <v>146</v>
      </c>
      <c r="J29" s="29" t="s">
        <v>217</v>
      </c>
      <c r="K29" s="23" t="s">
        <v>169</v>
      </c>
      <c r="L29" s="29" t="s">
        <v>205</v>
      </c>
      <c r="M29" s="29" t="s">
        <v>224</v>
      </c>
      <c r="N29" s="29" t="s">
        <v>254</v>
      </c>
      <c r="O29" s="29" t="s">
        <v>395</v>
      </c>
      <c r="P29" s="21" t="s">
        <v>267</v>
      </c>
      <c r="Q29" s="22" t="s">
        <v>155</v>
      </c>
      <c r="R29" s="244" t="s">
        <v>563</v>
      </c>
      <c r="S29" s="23" t="s">
        <v>267</v>
      </c>
      <c r="T29" s="23" t="s">
        <v>534</v>
      </c>
      <c r="U29" s="23" t="s">
        <v>429</v>
      </c>
      <c r="V29" s="23" t="s">
        <v>430</v>
      </c>
      <c r="W29" s="23" t="s">
        <v>267</v>
      </c>
      <c r="X29" s="23" t="s">
        <v>431</v>
      </c>
      <c r="Y29" s="29" t="s">
        <v>333</v>
      </c>
      <c r="Z29" s="23" t="s">
        <v>382</v>
      </c>
      <c r="AA29" s="29" t="s">
        <v>395</v>
      </c>
      <c r="AB29" s="29" t="s">
        <v>267</v>
      </c>
      <c r="AC29" s="23" t="s">
        <v>375</v>
      </c>
      <c r="AD29" s="29" t="s">
        <v>440</v>
      </c>
      <c r="AE29" s="29" t="s">
        <v>446</v>
      </c>
      <c r="AF29" s="29" t="s">
        <v>267</v>
      </c>
      <c r="AG29" s="29"/>
      <c r="AH29" s="29"/>
      <c r="AI29" s="29"/>
      <c r="AJ29" s="29"/>
      <c r="AK29" s="29" t="s">
        <v>376</v>
      </c>
      <c r="AL29" s="29" t="s">
        <v>440</v>
      </c>
      <c r="AM29" s="29" t="s">
        <v>470</v>
      </c>
      <c r="AN29" s="29" t="s">
        <v>432</v>
      </c>
      <c r="AO29" s="29" t="s">
        <v>377</v>
      </c>
      <c r="AP29" s="29" t="s">
        <v>437</v>
      </c>
      <c r="AQ29" s="29" t="s">
        <v>455</v>
      </c>
      <c r="AR29" s="29" t="s">
        <v>267</v>
      </c>
      <c r="AS29" s="29"/>
      <c r="AT29" s="29"/>
      <c r="AU29" s="29"/>
      <c r="AV29" s="29"/>
      <c r="AW29" s="67" t="s">
        <v>435</v>
      </c>
      <c r="AX29" s="67" t="s">
        <v>534</v>
      </c>
      <c r="AY29" s="245" t="s">
        <v>538</v>
      </c>
      <c r="AZ29" s="245" t="s">
        <v>267</v>
      </c>
      <c r="BA29" s="67" t="s">
        <v>465</v>
      </c>
      <c r="BB29" s="67" t="s">
        <v>534</v>
      </c>
      <c r="BC29" s="67" t="s">
        <v>542</v>
      </c>
      <c r="BD29" s="245" t="s">
        <v>267</v>
      </c>
      <c r="BE29" s="67"/>
      <c r="BF29" s="67"/>
      <c r="BG29" s="67"/>
      <c r="BH29" s="67"/>
      <c r="BI29" s="29"/>
      <c r="BJ29" s="29"/>
      <c r="BK29" s="29"/>
      <c r="BL29" s="21"/>
      <c r="BM29" s="29" t="s">
        <v>324</v>
      </c>
      <c r="BN29" s="29" t="s">
        <v>326</v>
      </c>
      <c r="BO29" s="29">
        <v>41</v>
      </c>
      <c r="BP29" s="29">
        <v>37</v>
      </c>
      <c r="BQ29" s="29">
        <f t="shared" si="5"/>
        <v>39</v>
      </c>
      <c r="BR29" s="29">
        <v>16</v>
      </c>
      <c r="BS29" s="29">
        <v>16</v>
      </c>
      <c r="BT29" s="29">
        <f t="shared" si="0"/>
        <v>16</v>
      </c>
      <c r="BU29" s="29">
        <v>6.94</v>
      </c>
      <c r="BV29" s="29">
        <v>6.94</v>
      </c>
      <c r="BW29" s="29">
        <f t="shared" si="1"/>
        <v>6.94</v>
      </c>
      <c r="BX29" s="29">
        <v>8</v>
      </c>
      <c r="BY29" s="29">
        <v>8</v>
      </c>
      <c r="BZ29" s="29">
        <f t="shared" si="2"/>
        <v>8</v>
      </c>
      <c r="CA29" s="29">
        <v>7</v>
      </c>
      <c r="CB29" s="29">
        <v>7</v>
      </c>
      <c r="CC29" s="29">
        <f t="shared" si="3"/>
        <v>7</v>
      </c>
      <c r="CD29" s="29" t="s">
        <v>548</v>
      </c>
      <c r="CE29" s="24">
        <f t="shared" si="6"/>
        <v>76.94</v>
      </c>
      <c r="CF29" s="214">
        <f t="shared" si="4"/>
        <v>0.76939999999999997</v>
      </c>
      <c r="CG29" s="22"/>
      <c r="CH29" s="25"/>
      <c r="CI29" s="26"/>
      <c r="CJ29" s="22"/>
      <c r="CK29" s="29"/>
      <c r="CL29" s="29"/>
      <c r="CM29" s="27"/>
      <c r="CN29" s="29" t="s">
        <v>414</v>
      </c>
    </row>
    <row r="30" spans="1:92" ht="28.8">
      <c r="A30" s="20" t="s">
        <v>49</v>
      </c>
      <c r="B30" s="15" t="s">
        <v>92</v>
      </c>
      <c r="C30" s="20" t="s">
        <v>125</v>
      </c>
      <c r="D30" s="20" t="s">
        <v>165</v>
      </c>
      <c r="E30" s="14" t="s">
        <v>141</v>
      </c>
      <c r="F30" s="17">
        <v>1275387</v>
      </c>
      <c r="G30" s="16">
        <v>765232.2</v>
      </c>
      <c r="H30" s="2" t="s">
        <v>144</v>
      </c>
      <c r="I30" s="29" t="s">
        <v>145</v>
      </c>
      <c r="J30" s="29" t="s">
        <v>215</v>
      </c>
      <c r="K30" s="23" t="s">
        <v>169</v>
      </c>
      <c r="L30" s="29" t="s">
        <v>205</v>
      </c>
      <c r="M30" s="29" t="s">
        <v>208</v>
      </c>
      <c r="N30" s="29" t="s">
        <v>226</v>
      </c>
      <c r="O30" s="29" t="s">
        <v>383</v>
      </c>
      <c r="P30" s="21" t="s">
        <v>267</v>
      </c>
      <c r="Q30" s="2" t="s">
        <v>144</v>
      </c>
      <c r="R30" s="29" t="s">
        <v>145</v>
      </c>
      <c r="S30" s="23"/>
      <c r="T30" s="23"/>
      <c r="U30" s="23" t="s">
        <v>386</v>
      </c>
      <c r="V30" s="23" t="s">
        <v>403</v>
      </c>
      <c r="W30" s="23" t="s">
        <v>267</v>
      </c>
      <c r="X30" s="23" t="s">
        <v>383</v>
      </c>
      <c r="Y30" s="23" t="s">
        <v>332</v>
      </c>
      <c r="Z30" s="23" t="s">
        <v>336</v>
      </c>
      <c r="AA30" s="29" t="s">
        <v>408</v>
      </c>
      <c r="AB30" s="29" t="s">
        <v>267</v>
      </c>
      <c r="AC30" s="29" t="s">
        <v>333</v>
      </c>
      <c r="AD30" s="29" t="s">
        <v>382</v>
      </c>
      <c r="AE30" s="29" t="s">
        <v>414</v>
      </c>
      <c r="AF30" s="29" t="s">
        <v>267</v>
      </c>
      <c r="AG30" s="29" t="s">
        <v>445</v>
      </c>
      <c r="AH30" s="29" t="s">
        <v>445</v>
      </c>
      <c r="AI30" s="29" t="s">
        <v>445</v>
      </c>
      <c r="AJ30" s="29" t="s">
        <v>445</v>
      </c>
      <c r="AK30" s="29" t="s">
        <v>330</v>
      </c>
      <c r="AL30" s="29" t="s">
        <v>382</v>
      </c>
      <c r="AM30" s="29" t="s">
        <v>425</v>
      </c>
      <c r="AN30" s="29" t="s">
        <v>267</v>
      </c>
      <c r="AO30" s="29" t="s">
        <v>331</v>
      </c>
      <c r="AP30" s="29" t="s">
        <v>382</v>
      </c>
      <c r="AQ30" s="29" t="s">
        <v>425</v>
      </c>
      <c r="AR30" s="29" t="s">
        <v>267</v>
      </c>
      <c r="AS30" s="29" t="s">
        <v>445</v>
      </c>
      <c r="AT30" s="29" t="s">
        <v>445</v>
      </c>
      <c r="AU30" s="29" t="s">
        <v>445</v>
      </c>
      <c r="AV30" s="29" t="s">
        <v>445</v>
      </c>
      <c r="AW30" s="29" t="s">
        <v>435</v>
      </c>
      <c r="AX30" s="67" t="s">
        <v>538</v>
      </c>
      <c r="AY30" s="67" t="s">
        <v>548</v>
      </c>
      <c r="AZ30" s="29" t="s">
        <v>267</v>
      </c>
      <c r="BA30" s="29" t="s">
        <v>465</v>
      </c>
      <c r="BB30" s="67" t="s">
        <v>538</v>
      </c>
      <c r="BC30" s="67" t="s">
        <v>548</v>
      </c>
      <c r="BD30" s="29" t="s">
        <v>267</v>
      </c>
      <c r="BE30" s="29"/>
      <c r="BF30" s="29"/>
      <c r="BG30" s="29"/>
      <c r="BH30" s="29"/>
      <c r="BI30" s="29" t="s">
        <v>549</v>
      </c>
      <c r="BJ30" s="29" t="s">
        <v>550</v>
      </c>
      <c r="BK30" s="29" t="s">
        <v>548</v>
      </c>
      <c r="BL30" s="21" t="s">
        <v>267</v>
      </c>
      <c r="BM30" s="29" t="s">
        <v>324</v>
      </c>
      <c r="BN30" s="29" t="s">
        <v>326</v>
      </c>
      <c r="BO30" s="29">
        <v>39</v>
      </c>
      <c r="BP30" s="29">
        <v>37</v>
      </c>
      <c r="BQ30" s="29">
        <f t="shared" si="5"/>
        <v>38</v>
      </c>
      <c r="BR30" s="29">
        <v>20</v>
      </c>
      <c r="BS30" s="29">
        <v>20</v>
      </c>
      <c r="BT30" s="29">
        <f t="shared" si="0"/>
        <v>20</v>
      </c>
      <c r="BU30" s="29">
        <v>10</v>
      </c>
      <c r="BV30" s="29">
        <v>10</v>
      </c>
      <c r="BW30" s="29">
        <f t="shared" si="1"/>
        <v>10</v>
      </c>
      <c r="BX30" s="29">
        <v>8</v>
      </c>
      <c r="BY30" s="29">
        <v>8</v>
      </c>
      <c r="BZ30" s="29">
        <f t="shared" si="2"/>
        <v>8</v>
      </c>
      <c r="CA30" s="29">
        <v>7</v>
      </c>
      <c r="CB30" s="29">
        <v>7</v>
      </c>
      <c r="CC30" s="29">
        <f t="shared" si="3"/>
        <v>7</v>
      </c>
      <c r="CD30" s="29" t="s">
        <v>548</v>
      </c>
      <c r="CE30" s="24">
        <f t="shared" si="6"/>
        <v>83</v>
      </c>
      <c r="CF30" s="214">
        <f t="shared" si="4"/>
        <v>0.83000000000000007</v>
      </c>
      <c r="CG30" s="22"/>
      <c r="CH30" s="25"/>
      <c r="CI30" s="26"/>
      <c r="CJ30" s="22"/>
      <c r="CK30" s="29"/>
      <c r="CL30" s="29"/>
      <c r="CM30" s="27"/>
      <c r="CN30" s="29" t="s">
        <v>337</v>
      </c>
    </row>
    <row r="31" spans="1:92" ht="100.8">
      <c r="A31" s="20" t="s">
        <v>50</v>
      </c>
      <c r="B31" s="15" t="s">
        <v>93</v>
      </c>
      <c r="C31" s="20" t="s">
        <v>135</v>
      </c>
      <c r="D31" s="20" t="s">
        <v>177</v>
      </c>
      <c r="E31" s="14" t="s">
        <v>139</v>
      </c>
      <c r="F31" s="17">
        <v>3540507.11</v>
      </c>
      <c r="G31" s="16">
        <v>2436932.16</v>
      </c>
      <c r="H31" s="22" t="s">
        <v>155</v>
      </c>
      <c r="I31" s="29" t="s">
        <v>151</v>
      </c>
      <c r="J31" s="29" t="s">
        <v>215</v>
      </c>
      <c r="K31" s="23" t="s">
        <v>169</v>
      </c>
      <c r="L31" s="29" t="s">
        <v>205</v>
      </c>
      <c r="M31" s="29" t="s">
        <v>213</v>
      </c>
      <c r="N31" s="29" t="s">
        <v>238</v>
      </c>
      <c r="O31" s="29" t="s">
        <v>289</v>
      </c>
      <c r="P31" s="21" t="s">
        <v>267</v>
      </c>
      <c r="Q31" s="22" t="s">
        <v>155</v>
      </c>
      <c r="R31" s="29" t="s">
        <v>151</v>
      </c>
      <c r="S31" s="23" t="s">
        <v>267</v>
      </c>
      <c r="T31" s="23" t="s">
        <v>510</v>
      </c>
      <c r="U31" s="23" t="s">
        <v>384</v>
      </c>
      <c r="V31" s="23" t="s">
        <v>385</v>
      </c>
      <c r="W31" s="23" t="s">
        <v>267</v>
      </c>
      <c r="X31" s="23" t="s">
        <v>382</v>
      </c>
      <c r="Y31" s="23" t="s">
        <v>332</v>
      </c>
      <c r="Z31" s="23" t="s">
        <v>378</v>
      </c>
      <c r="AA31" s="29" t="s">
        <v>410</v>
      </c>
      <c r="AB31" s="29" t="s">
        <v>267</v>
      </c>
      <c r="AC31" s="29" t="s">
        <v>333</v>
      </c>
      <c r="AD31" s="23" t="s">
        <v>382</v>
      </c>
      <c r="AE31" s="29" t="s">
        <v>428</v>
      </c>
      <c r="AF31" s="29" t="s">
        <v>267</v>
      </c>
      <c r="AG31" s="29"/>
      <c r="AH31" s="29"/>
      <c r="AI31" s="29"/>
      <c r="AJ31" s="29"/>
      <c r="AK31" s="29" t="s">
        <v>330</v>
      </c>
      <c r="AL31" s="29" t="s">
        <v>378</v>
      </c>
      <c r="AM31" s="29" t="s">
        <v>425</v>
      </c>
      <c r="AN31" s="29" t="s">
        <v>432</v>
      </c>
      <c r="AO31" s="29" t="s">
        <v>331</v>
      </c>
      <c r="AP31" s="29" t="s">
        <v>382</v>
      </c>
      <c r="AQ31" s="29" t="s">
        <v>425</v>
      </c>
      <c r="AR31" s="29" t="s">
        <v>432</v>
      </c>
      <c r="AS31" s="29"/>
      <c r="AT31" s="29"/>
      <c r="AU31" s="29"/>
      <c r="AV31" s="29"/>
      <c r="AW31" s="67" t="s">
        <v>435</v>
      </c>
      <c r="AX31" s="67" t="s">
        <v>510</v>
      </c>
      <c r="AY31" s="245" t="s">
        <v>535</v>
      </c>
      <c r="AZ31" s="67" t="s">
        <v>267</v>
      </c>
      <c r="BA31" s="67" t="s">
        <v>465</v>
      </c>
      <c r="BB31" s="29" t="s">
        <v>510</v>
      </c>
      <c r="BC31" s="29" t="s">
        <v>510</v>
      </c>
      <c r="BD31" s="29" t="s">
        <v>267</v>
      </c>
      <c r="BE31" s="29"/>
      <c r="BF31" s="29"/>
      <c r="BG31" s="29"/>
      <c r="BH31" s="29"/>
      <c r="BI31" s="29"/>
      <c r="BJ31" s="29"/>
      <c r="BK31" s="29"/>
      <c r="BL31" s="21"/>
      <c r="BM31" s="29" t="s">
        <v>324</v>
      </c>
      <c r="BN31" s="29" t="s">
        <v>326</v>
      </c>
      <c r="BO31" s="29">
        <v>43</v>
      </c>
      <c r="BP31" s="29">
        <v>43</v>
      </c>
      <c r="BQ31" s="29">
        <f t="shared" si="5"/>
        <v>43</v>
      </c>
      <c r="BR31" s="29">
        <v>20</v>
      </c>
      <c r="BS31" s="29">
        <v>20</v>
      </c>
      <c r="BT31" s="29">
        <f t="shared" si="0"/>
        <v>20</v>
      </c>
      <c r="BU31" s="29">
        <v>0.12</v>
      </c>
      <c r="BV31" s="29">
        <v>0.12</v>
      </c>
      <c r="BW31" s="29">
        <f t="shared" si="1"/>
        <v>0.12</v>
      </c>
      <c r="BX31" s="29">
        <v>4</v>
      </c>
      <c r="BY31" s="29">
        <v>4</v>
      </c>
      <c r="BZ31" s="29">
        <f t="shared" si="2"/>
        <v>4</v>
      </c>
      <c r="CA31" s="29">
        <v>7</v>
      </c>
      <c r="CB31" s="29">
        <v>7</v>
      </c>
      <c r="CC31" s="29">
        <f t="shared" si="3"/>
        <v>7</v>
      </c>
      <c r="CD31" s="29" t="s">
        <v>548</v>
      </c>
      <c r="CE31" s="24">
        <f t="shared" si="6"/>
        <v>74.12</v>
      </c>
      <c r="CF31" s="214">
        <f t="shared" si="4"/>
        <v>0.74120000000000008</v>
      </c>
      <c r="CG31" s="22"/>
      <c r="CH31" s="25"/>
      <c r="CI31" s="26"/>
      <c r="CJ31" s="22"/>
      <c r="CK31" s="29"/>
      <c r="CL31" s="29"/>
      <c r="CM31" s="27"/>
      <c r="CN31" s="29" t="s">
        <v>336</v>
      </c>
    </row>
    <row r="32" spans="1:92" ht="111" customHeight="1">
      <c r="A32" s="36" t="s">
        <v>51</v>
      </c>
      <c r="B32" s="37" t="s">
        <v>94</v>
      </c>
      <c r="C32" s="36" t="s">
        <v>126</v>
      </c>
      <c r="D32" s="36" t="s">
        <v>164</v>
      </c>
      <c r="E32" s="38" t="s">
        <v>142</v>
      </c>
      <c r="F32" s="39">
        <v>521027.65</v>
      </c>
      <c r="G32" s="40">
        <v>364719.33</v>
      </c>
      <c r="H32" s="41" t="s">
        <v>151</v>
      </c>
      <c r="I32" s="42" t="s">
        <v>420</v>
      </c>
      <c r="J32" s="42" t="s">
        <v>214</v>
      </c>
      <c r="K32" s="52" t="s">
        <v>182</v>
      </c>
      <c r="L32" s="42" t="s">
        <v>204</v>
      </c>
      <c r="M32" s="42" t="s">
        <v>336</v>
      </c>
      <c r="N32" s="42" t="s">
        <v>421</v>
      </c>
      <c r="O32" s="42" t="s">
        <v>225</v>
      </c>
      <c r="P32" s="21" t="s">
        <v>361</v>
      </c>
      <c r="Q32" s="41" t="s">
        <v>151</v>
      </c>
      <c r="R32" s="75" t="s">
        <v>492</v>
      </c>
      <c r="S32" s="210" t="s">
        <v>225</v>
      </c>
      <c r="T32" s="210" t="s">
        <v>225</v>
      </c>
      <c r="U32" s="210" t="s">
        <v>225</v>
      </c>
      <c r="V32" s="210" t="s">
        <v>225</v>
      </c>
      <c r="W32" s="210" t="s">
        <v>225</v>
      </c>
      <c r="X32" s="210" t="s">
        <v>225</v>
      </c>
      <c r="Y32" s="210" t="s">
        <v>225</v>
      </c>
      <c r="Z32" s="210" t="s">
        <v>225</v>
      </c>
      <c r="AA32" s="210" t="s">
        <v>225</v>
      </c>
      <c r="AB32" s="210" t="s">
        <v>225</v>
      </c>
      <c r="AC32" s="210" t="s">
        <v>225</v>
      </c>
      <c r="AD32" s="210" t="s">
        <v>225</v>
      </c>
      <c r="AE32" s="210" t="s">
        <v>225</v>
      </c>
      <c r="AF32" s="210" t="s">
        <v>225</v>
      </c>
      <c r="AG32" s="210" t="s">
        <v>225</v>
      </c>
      <c r="AH32" s="210" t="s">
        <v>225</v>
      </c>
      <c r="AI32" s="210" t="s">
        <v>225</v>
      </c>
      <c r="AJ32" s="210" t="s">
        <v>225</v>
      </c>
      <c r="AK32" s="210" t="s">
        <v>225</v>
      </c>
      <c r="AL32" s="210" t="s">
        <v>225</v>
      </c>
      <c r="AM32" s="210" t="s">
        <v>225</v>
      </c>
      <c r="AN32" s="210" t="s">
        <v>225</v>
      </c>
      <c r="AO32" s="210" t="s">
        <v>225</v>
      </c>
      <c r="AP32" s="210" t="s">
        <v>225</v>
      </c>
      <c r="AQ32" s="210" t="s">
        <v>225</v>
      </c>
      <c r="AR32" s="210" t="s">
        <v>225</v>
      </c>
      <c r="AS32" s="210" t="s">
        <v>225</v>
      </c>
      <c r="AT32" s="210" t="s">
        <v>225</v>
      </c>
      <c r="AU32" s="210" t="s">
        <v>225</v>
      </c>
      <c r="AV32" s="210" t="s">
        <v>225</v>
      </c>
      <c r="AW32" s="210" t="s">
        <v>225</v>
      </c>
      <c r="AX32" s="210" t="s">
        <v>225</v>
      </c>
      <c r="AY32" s="210" t="s">
        <v>225</v>
      </c>
      <c r="AZ32" s="210" t="s">
        <v>225</v>
      </c>
      <c r="BA32" s="210" t="s">
        <v>225</v>
      </c>
      <c r="BB32" s="210" t="s">
        <v>225</v>
      </c>
      <c r="BC32" s="210" t="s">
        <v>225</v>
      </c>
      <c r="BD32" s="210" t="s">
        <v>225</v>
      </c>
      <c r="BE32" s="210" t="s">
        <v>225</v>
      </c>
      <c r="BF32" s="210" t="s">
        <v>225</v>
      </c>
      <c r="BG32" s="210" t="s">
        <v>225</v>
      </c>
      <c r="BH32" s="210" t="s">
        <v>225</v>
      </c>
      <c r="BI32" s="210" t="s">
        <v>225</v>
      </c>
      <c r="BJ32" s="210" t="s">
        <v>225</v>
      </c>
      <c r="BK32" s="210" t="s">
        <v>225</v>
      </c>
      <c r="BL32" s="74"/>
      <c r="BM32" s="42" t="s">
        <v>324</v>
      </c>
      <c r="BN32" s="42" t="s">
        <v>326</v>
      </c>
      <c r="BO32" s="42"/>
      <c r="BP32" s="42"/>
      <c r="BQ32" s="29">
        <f t="shared" si="5"/>
        <v>0</v>
      </c>
      <c r="BR32" s="42"/>
      <c r="BS32" s="42"/>
      <c r="BT32" s="29">
        <f t="shared" si="0"/>
        <v>0</v>
      </c>
      <c r="BU32" s="42"/>
      <c r="BV32" s="42"/>
      <c r="BW32" s="29">
        <f t="shared" si="1"/>
        <v>0</v>
      </c>
      <c r="BX32" s="42"/>
      <c r="BY32" s="42"/>
      <c r="BZ32" s="29">
        <f t="shared" si="2"/>
        <v>0</v>
      </c>
      <c r="CA32" s="42"/>
      <c r="CB32" s="42"/>
      <c r="CC32" s="29">
        <f t="shared" si="3"/>
        <v>0</v>
      </c>
      <c r="CD32" s="42"/>
      <c r="CE32" s="24">
        <f t="shared" si="6"/>
        <v>0</v>
      </c>
      <c r="CF32" s="214">
        <f t="shared" si="4"/>
        <v>0</v>
      </c>
      <c r="CG32" s="41"/>
      <c r="CH32" s="76"/>
      <c r="CI32" s="77"/>
      <c r="CJ32" s="41"/>
      <c r="CK32" s="42"/>
      <c r="CL32" s="42"/>
      <c r="CM32" s="51"/>
      <c r="CN32" s="42"/>
    </row>
    <row r="33" spans="1:93" ht="86.4">
      <c r="A33" s="36" t="s">
        <v>52</v>
      </c>
      <c r="B33" s="37" t="s">
        <v>95</v>
      </c>
      <c r="C33" s="36" t="s">
        <v>127</v>
      </c>
      <c r="D33" s="36" t="s">
        <v>193</v>
      </c>
      <c r="E33" s="38" t="s">
        <v>139</v>
      </c>
      <c r="F33" s="39">
        <v>2775829.01</v>
      </c>
      <c r="G33" s="40">
        <v>1665497.39</v>
      </c>
      <c r="H33" s="41" t="s">
        <v>151</v>
      </c>
      <c r="I33" s="42" t="s">
        <v>557</v>
      </c>
      <c r="J33" s="42" t="s">
        <v>217</v>
      </c>
      <c r="K33" s="52" t="s">
        <v>169</v>
      </c>
      <c r="L33" s="42" t="s">
        <v>205</v>
      </c>
      <c r="M33" s="42" t="s">
        <v>240</v>
      </c>
      <c r="N33" s="42" t="s">
        <v>289</v>
      </c>
      <c r="O33" s="42" t="s">
        <v>425</v>
      </c>
      <c r="P33" s="74" t="s">
        <v>267</v>
      </c>
      <c r="Q33" s="41" t="s">
        <v>151</v>
      </c>
      <c r="R33" s="42" t="s">
        <v>558</v>
      </c>
      <c r="S33" s="52" t="s">
        <v>361</v>
      </c>
      <c r="T33" s="52" t="s">
        <v>511</v>
      </c>
      <c r="U33" s="52" t="s">
        <v>413</v>
      </c>
      <c r="V33" s="52" t="s">
        <v>441</v>
      </c>
      <c r="W33" s="52" t="s">
        <v>267</v>
      </c>
      <c r="X33" s="52" t="s">
        <v>425</v>
      </c>
      <c r="Y33" s="52" t="s">
        <v>375</v>
      </c>
      <c r="Z33" s="52" t="s">
        <v>440</v>
      </c>
      <c r="AA33" s="42" t="s">
        <v>450</v>
      </c>
      <c r="AB33" s="42" t="s">
        <v>361</v>
      </c>
      <c r="AC33" s="42" t="s">
        <v>389</v>
      </c>
      <c r="AD33" s="42" t="s">
        <v>440</v>
      </c>
      <c r="AE33" s="42" t="s">
        <v>450</v>
      </c>
      <c r="AF33" s="42" t="s">
        <v>361</v>
      </c>
      <c r="AG33" s="42"/>
      <c r="AH33" s="42"/>
      <c r="AI33" s="42"/>
      <c r="AJ33" s="42"/>
      <c r="AK33" s="42" t="s">
        <v>397</v>
      </c>
      <c r="AL33" s="42" t="s">
        <v>440</v>
      </c>
      <c r="AM33" s="42" t="s">
        <v>444</v>
      </c>
      <c r="AN33" s="42" t="s">
        <v>267</v>
      </c>
      <c r="AO33" s="42" t="s">
        <v>391</v>
      </c>
      <c r="AP33" s="42" t="s">
        <v>437</v>
      </c>
      <c r="AQ33" s="42" t="s">
        <v>455</v>
      </c>
      <c r="AR33" s="42" t="s">
        <v>267</v>
      </c>
      <c r="AS33" s="42"/>
      <c r="AT33" s="29"/>
      <c r="AU33" s="29"/>
      <c r="AV33" s="29"/>
      <c r="AW33" s="73"/>
      <c r="AX33" s="73"/>
      <c r="AY33" s="73"/>
      <c r="AZ33" s="73"/>
      <c r="BA33" s="73"/>
      <c r="BB33" s="73"/>
      <c r="BC33" s="73"/>
      <c r="BD33" s="73"/>
      <c r="BE33" s="29"/>
      <c r="BF33" s="29"/>
      <c r="BG33" s="29"/>
      <c r="BH33" s="29"/>
      <c r="BI33" s="29"/>
      <c r="BJ33" s="29"/>
      <c r="BK33" s="29"/>
      <c r="BL33" s="21"/>
      <c r="BM33" s="52" t="s">
        <v>323</v>
      </c>
      <c r="BN33" s="52" t="s">
        <v>325</v>
      </c>
      <c r="BO33" s="29"/>
      <c r="BP33" s="29"/>
      <c r="BQ33" s="29">
        <f t="shared" si="5"/>
        <v>0</v>
      </c>
      <c r="BR33" s="29"/>
      <c r="BS33" s="29"/>
      <c r="BT33" s="29">
        <f t="shared" si="0"/>
        <v>0</v>
      </c>
      <c r="BU33" s="29"/>
      <c r="BV33" s="29"/>
      <c r="BW33" s="29">
        <f t="shared" si="1"/>
        <v>0</v>
      </c>
      <c r="BX33" s="29"/>
      <c r="BY33" s="29"/>
      <c r="BZ33" s="29">
        <f t="shared" si="2"/>
        <v>0</v>
      </c>
      <c r="CA33" s="29"/>
      <c r="CB33" s="29"/>
      <c r="CC33" s="29">
        <f t="shared" si="3"/>
        <v>0</v>
      </c>
      <c r="CD33" s="29"/>
      <c r="CE33" s="24">
        <f t="shared" si="6"/>
        <v>0</v>
      </c>
      <c r="CF33" s="214">
        <f t="shared" si="4"/>
        <v>0</v>
      </c>
      <c r="CG33" s="22"/>
      <c r="CH33" s="25"/>
      <c r="CI33" s="26"/>
      <c r="CJ33" s="22"/>
      <c r="CK33" s="29"/>
      <c r="CL33" s="29"/>
      <c r="CM33" s="27"/>
      <c r="CN33" s="29" t="s">
        <v>540</v>
      </c>
    </row>
    <row r="34" spans="1:93" ht="57.6">
      <c r="A34" s="20">
        <v>16</v>
      </c>
      <c r="B34" s="15" t="s">
        <v>96</v>
      </c>
      <c r="C34" s="20" t="s">
        <v>128</v>
      </c>
      <c r="D34" s="20" t="s">
        <v>176</v>
      </c>
      <c r="E34" s="14" t="s">
        <v>142</v>
      </c>
      <c r="F34" s="17">
        <v>223890.67</v>
      </c>
      <c r="G34" s="16">
        <v>134334.39999999999</v>
      </c>
      <c r="H34" s="22" t="s">
        <v>144</v>
      </c>
      <c r="I34" s="29" t="s">
        <v>156</v>
      </c>
      <c r="J34" s="29" t="s">
        <v>215</v>
      </c>
      <c r="K34" s="23" t="s">
        <v>169</v>
      </c>
      <c r="L34" s="29" t="s">
        <v>205</v>
      </c>
      <c r="M34" s="29" t="s">
        <v>240</v>
      </c>
      <c r="N34" s="29" t="s">
        <v>289</v>
      </c>
      <c r="O34" s="29" t="s">
        <v>392</v>
      </c>
      <c r="P34" s="21" t="s">
        <v>267</v>
      </c>
      <c r="Q34" s="22" t="s">
        <v>144</v>
      </c>
      <c r="R34" s="29" t="s">
        <v>156</v>
      </c>
      <c r="S34" s="23" t="s">
        <v>267</v>
      </c>
      <c r="T34" s="23" t="s">
        <v>468</v>
      </c>
      <c r="U34" s="23" t="s">
        <v>413</v>
      </c>
      <c r="V34" s="23" t="s">
        <v>385</v>
      </c>
      <c r="W34" s="23" t="s">
        <v>267</v>
      </c>
      <c r="X34" s="23" t="s">
        <v>392</v>
      </c>
      <c r="Y34" s="23" t="s">
        <v>333</v>
      </c>
      <c r="Z34" s="23" t="s">
        <v>393</v>
      </c>
      <c r="AA34" s="29" t="s">
        <v>422</v>
      </c>
      <c r="AB34" s="29" t="s">
        <v>267</v>
      </c>
      <c r="AC34" s="29" t="s">
        <v>375</v>
      </c>
      <c r="AD34" s="29" t="s">
        <v>440</v>
      </c>
      <c r="AE34" s="29" t="s">
        <v>442</v>
      </c>
      <c r="AF34" s="29" t="s">
        <v>267</v>
      </c>
      <c r="AG34" s="29" t="s">
        <v>445</v>
      </c>
      <c r="AH34" s="29" t="s">
        <v>445</v>
      </c>
      <c r="AI34" s="29" t="s">
        <v>445</v>
      </c>
      <c r="AJ34" s="29" t="s">
        <v>445</v>
      </c>
      <c r="AK34" s="29" t="s">
        <v>391</v>
      </c>
      <c r="AL34" s="29" t="s">
        <v>437</v>
      </c>
      <c r="AM34" s="29" t="s">
        <v>455</v>
      </c>
      <c r="AN34" s="29" t="s">
        <v>267</v>
      </c>
      <c r="AO34" s="67" t="s">
        <v>397</v>
      </c>
      <c r="AP34" s="67" t="s">
        <v>440</v>
      </c>
      <c r="AQ34" s="67" t="s">
        <v>444</v>
      </c>
      <c r="AR34" s="29" t="s">
        <v>267</v>
      </c>
      <c r="AS34" s="29" t="s">
        <v>445</v>
      </c>
      <c r="AT34" s="29" t="s">
        <v>445</v>
      </c>
      <c r="AU34" s="29" t="s">
        <v>445</v>
      </c>
      <c r="AV34" s="29" t="s">
        <v>445</v>
      </c>
      <c r="AW34" s="29" t="s">
        <v>409</v>
      </c>
      <c r="AX34" s="29" t="s">
        <v>422</v>
      </c>
      <c r="AY34" s="29" t="s">
        <v>442</v>
      </c>
      <c r="AZ34" s="29" t="s">
        <v>267</v>
      </c>
      <c r="BA34" s="29" t="s">
        <v>390</v>
      </c>
      <c r="BB34" s="29" t="s">
        <v>428</v>
      </c>
      <c r="BC34" s="29" t="s">
        <v>428</v>
      </c>
      <c r="BD34" s="29" t="s">
        <v>267</v>
      </c>
      <c r="BE34" s="29" t="s">
        <v>445</v>
      </c>
      <c r="BF34" s="29" t="s">
        <v>445</v>
      </c>
      <c r="BG34" s="29" t="s">
        <v>445</v>
      </c>
      <c r="BH34" s="29" t="s">
        <v>445</v>
      </c>
      <c r="BI34" s="29" t="s">
        <v>169</v>
      </c>
      <c r="BJ34" s="29" t="s">
        <v>205</v>
      </c>
      <c r="BK34" s="29" t="s">
        <v>468</v>
      </c>
      <c r="BL34" s="21" t="s">
        <v>267</v>
      </c>
      <c r="BM34" s="29" t="s">
        <v>324</v>
      </c>
      <c r="BN34" s="29" t="s">
        <v>326</v>
      </c>
      <c r="BO34" s="29">
        <v>33</v>
      </c>
      <c r="BP34" s="29">
        <v>33</v>
      </c>
      <c r="BQ34" s="29">
        <f t="shared" si="5"/>
        <v>33</v>
      </c>
      <c r="BR34" s="29">
        <v>16</v>
      </c>
      <c r="BS34" s="29">
        <v>16</v>
      </c>
      <c r="BT34" s="29">
        <f t="shared" si="0"/>
        <v>16</v>
      </c>
      <c r="BU34" s="29">
        <v>2.4900000000000002</v>
      </c>
      <c r="BV34" s="29">
        <v>2.4900000000000002</v>
      </c>
      <c r="BW34" s="29">
        <f t="shared" si="1"/>
        <v>2.4900000000000002</v>
      </c>
      <c r="BX34" s="29">
        <v>8</v>
      </c>
      <c r="BY34" s="29">
        <v>8</v>
      </c>
      <c r="BZ34" s="29">
        <f t="shared" si="2"/>
        <v>8</v>
      </c>
      <c r="CA34" s="29">
        <v>7</v>
      </c>
      <c r="CB34" s="29">
        <v>7</v>
      </c>
      <c r="CC34" s="29">
        <f t="shared" si="3"/>
        <v>7</v>
      </c>
      <c r="CD34" s="29" t="s">
        <v>548</v>
      </c>
      <c r="CE34" s="24">
        <f t="shared" si="6"/>
        <v>66.490000000000009</v>
      </c>
      <c r="CF34" s="214">
        <f t="shared" si="4"/>
        <v>0.66490000000000016</v>
      </c>
      <c r="CG34" s="22"/>
      <c r="CH34" s="25"/>
      <c r="CI34" s="26"/>
      <c r="CJ34" s="22"/>
      <c r="CK34" s="29"/>
      <c r="CL34" s="29"/>
      <c r="CM34" s="27"/>
      <c r="CN34" s="29" t="s">
        <v>414</v>
      </c>
    </row>
    <row r="35" spans="1:93" ht="57.6">
      <c r="A35" s="20" t="s">
        <v>53</v>
      </c>
      <c r="B35" s="15" t="s">
        <v>97</v>
      </c>
      <c r="C35" s="20" t="s">
        <v>129</v>
      </c>
      <c r="D35" s="27" t="s">
        <v>199</v>
      </c>
      <c r="E35" s="14" t="s">
        <v>142</v>
      </c>
      <c r="F35" s="17">
        <v>415710.37</v>
      </c>
      <c r="G35" s="16">
        <v>290997.21999999997</v>
      </c>
      <c r="H35" s="22" t="s">
        <v>152</v>
      </c>
      <c r="I35" s="29" t="s">
        <v>150</v>
      </c>
      <c r="J35" s="29" t="s">
        <v>220</v>
      </c>
      <c r="K35" s="23" t="s">
        <v>169</v>
      </c>
      <c r="L35" s="29" t="s">
        <v>205</v>
      </c>
      <c r="M35" s="29" t="s">
        <v>221</v>
      </c>
      <c r="N35" s="29" t="s">
        <v>240</v>
      </c>
      <c r="O35" s="29" t="s">
        <v>354</v>
      </c>
      <c r="P35" s="21" t="s">
        <v>267</v>
      </c>
      <c r="Q35" s="22" t="s">
        <v>152</v>
      </c>
      <c r="R35" s="29" t="s">
        <v>150</v>
      </c>
      <c r="S35" s="23" t="s">
        <v>267</v>
      </c>
      <c r="T35" s="23" t="s">
        <v>428</v>
      </c>
      <c r="U35" s="23" t="s">
        <v>433</v>
      </c>
      <c r="V35" s="23" t="s">
        <v>434</v>
      </c>
      <c r="W35" s="23" t="s">
        <v>267</v>
      </c>
      <c r="X35" s="23" t="s">
        <v>428</v>
      </c>
      <c r="Y35" s="23" t="s">
        <v>375</v>
      </c>
      <c r="Z35" s="23" t="s">
        <v>440</v>
      </c>
      <c r="AA35" s="29" t="s">
        <v>446</v>
      </c>
      <c r="AB35" s="29" t="s">
        <v>267</v>
      </c>
      <c r="AC35" s="29" t="s">
        <v>333</v>
      </c>
      <c r="AD35" s="29" t="s">
        <v>382</v>
      </c>
      <c r="AE35" s="29" t="s">
        <v>395</v>
      </c>
      <c r="AF35" s="29" t="s">
        <v>267</v>
      </c>
      <c r="AG35" s="29" t="s">
        <v>205</v>
      </c>
      <c r="AH35" s="29" t="s">
        <v>205</v>
      </c>
      <c r="AI35" s="29" t="s">
        <v>205</v>
      </c>
      <c r="AJ35" s="29" t="s">
        <v>205</v>
      </c>
      <c r="AK35" s="67" t="s">
        <v>331</v>
      </c>
      <c r="AL35" s="67" t="s">
        <v>382</v>
      </c>
      <c r="AM35" s="29" t="s">
        <v>425</v>
      </c>
      <c r="AN35" s="29" t="s">
        <v>267</v>
      </c>
      <c r="AO35" s="67" t="s">
        <v>376</v>
      </c>
      <c r="AP35" s="67" t="s">
        <v>440</v>
      </c>
      <c r="AQ35" s="67" t="s">
        <v>444</v>
      </c>
      <c r="AR35" s="29" t="s">
        <v>267</v>
      </c>
      <c r="AS35" s="29" t="s">
        <v>205</v>
      </c>
      <c r="AT35" s="29" t="s">
        <v>205</v>
      </c>
      <c r="AU35" s="29" t="s">
        <v>205</v>
      </c>
      <c r="AV35" s="29" t="s">
        <v>205</v>
      </c>
      <c r="AW35" s="67" t="s">
        <v>423</v>
      </c>
      <c r="AX35" s="67" t="s">
        <v>428</v>
      </c>
      <c r="AY35" s="67" t="s">
        <v>428</v>
      </c>
      <c r="AZ35" s="67" t="s">
        <v>267</v>
      </c>
      <c r="BA35" s="67" t="s">
        <v>424</v>
      </c>
      <c r="BB35" s="29" t="s">
        <v>455</v>
      </c>
      <c r="BC35" s="29" t="s">
        <v>455</v>
      </c>
      <c r="BD35" s="29" t="s">
        <v>267</v>
      </c>
      <c r="BE35" s="29" t="s">
        <v>205</v>
      </c>
      <c r="BF35" s="29" t="s">
        <v>205</v>
      </c>
      <c r="BG35" s="29" t="s">
        <v>205</v>
      </c>
      <c r="BH35" s="29" t="s">
        <v>205</v>
      </c>
      <c r="BI35" s="29" t="s">
        <v>169</v>
      </c>
      <c r="BJ35" s="29" t="s">
        <v>205</v>
      </c>
      <c r="BK35" s="29" t="s">
        <v>455</v>
      </c>
      <c r="BL35" s="21" t="s">
        <v>267</v>
      </c>
      <c r="BM35" s="23" t="s">
        <v>323</v>
      </c>
      <c r="BN35" s="23" t="s">
        <v>325</v>
      </c>
      <c r="BO35" s="29">
        <v>39</v>
      </c>
      <c r="BP35" s="29">
        <v>39</v>
      </c>
      <c r="BQ35" s="29">
        <f t="shared" si="5"/>
        <v>39</v>
      </c>
      <c r="BR35" s="29">
        <v>20</v>
      </c>
      <c r="BS35" s="29">
        <v>20</v>
      </c>
      <c r="BT35" s="29">
        <f t="shared" si="0"/>
        <v>20</v>
      </c>
      <c r="BU35" s="29">
        <v>10</v>
      </c>
      <c r="BV35" s="29">
        <v>10</v>
      </c>
      <c r="BW35" s="29">
        <f t="shared" si="1"/>
        <v>10</v>
      </c>
      <c r="BX35" s="29">
        <v>8</v>
      </c>
      <c r="BY35" s="29">
        <v>8</v>
      </c>
      <c r="BZ35" s="29">
        <f t="shared" si="2"/>
        <v>8</v>
      </c>
      <c r="CA35" s="29">
        <v>7</v>
      </c>
      <c r="CB35" s="29">
        <v>7</v>
      </c>
      <c r="CC35" s="29">
        <f t="shared" si="3"/>
        <v>7</v>
      </c>
      <c r="CD35" s="29" t="s">
        <v>548</v>
      </c>
      <c r="CE35" s="24">
        <f t="shared" si="6"/>
        <v>84</v>
      </c>
      <c r="CF35" s="214">
        <f t="shared" si="4"/>
        <v>0.84</v>
      </c>
      <c r="CG35" s="22"/>
      <c r="CH35" s="25"/>
      <c r="CI35" s="26"/>
      <c r="CJ35" s="22"/>
      <c r="CK35" s="29"/>
      <c r="CL35" s="29"/>
      <c r="CM35" s="27"/>
      <c r="CN35" s="29" t="s">
        <v>382</v>
      </c>
    </row>
    <row r="36" spans="1:93" ht="57.6">
      <c r="A36" s="36" t="s">
        <v>54</v>
      </c>
      <c r="B36" s="37" t="s">
        <v>98</v>
      </c>
      <c r="C36" s="36" t="s">
        <v>130</v>
      </c>
      <c r="D36" s="51" t="s">
        <v>200</v>
      </c>
      <c r="E36" s="38" t="s">
        <v>139</v>
      </c>
      <c r="F36" s="39">
        <v>511797.46</v>
      </c>
      <c r="G36" s="40">
        <v>358258.22</v>
      </c>
      <c r="H36" s="41" t="s">
        <v>152</v>
      </c>
      <c r="I36" s="42" t="s">
        <v>150</v>
      </c>
      <c r="J36" s="42" t="s">
        <v>218</v>
      </c>
      <c r="K36" s="52" t="s">
        <v>223</v>
      </c>
      <c r="L36" s="42" t="s">
        <v>210</v>
      </c>
      <c r="M36" s="53" t="s">
        <v>225</v>
      </c>
      <c r="N36" s="53" t="s">
        <v>225</v>
      </c>
      <c r="O36" s="80" t="s">
        <v>225</v>
      </c>
      <c r="P36" s="84" t="s">
        <v>225</v>
      </c>
      <c r="Q36" s="41" t="s">
        <v>152</v>
      </c>
      <c r="R36" s="42" t="s">
        <v>150</v>
      </c>
      <c r="S36" s="80" t="s">
        <v>225</v>
      </c>
      <c r="T36" s="80" t="s">
        <v>225</v>
      </c>
      <c r="U36" s="80" t="s">
        <v>225</v>
      </c>
      <c r="V36" s="80" t="s">
        <v>225</v>
      </c>
      <c r="W36" s="80" t="s">
        <v>225</v>
      </c>
      <c r="X36" s="80" t="s">
        <v>225</v>
      </c>
      <c r="Y36" s="80" t="s">
        <v>225</v>
      </c>
      <c r="Z36" s="80"/>
      <c r="AA36" s="80" t="s">
        <v>225</v>
      </c>
      <c r="AB36" s="80" t="s">
        <v>225</v>
      </c>
      <c r="AC36" s="80" t="s">
        <v>225</v>
      </c>
      <c r="AD36" s="80"/>
      <c r="AE36" s="80" t="s">
        <v>225</v>
      </c>
      <c r="AF36" s="80" t="s">
        <v>225</v>
      </c>
      <c r="AG36" s="80" t="s">
        <v>225</v>
      </c>
      <c r="AH36" s="80"/>
      <c r="AI36" s="80" t="s">
        <v>225</v>
      </c>
      <c r="AJ36" s="80" t="s">
        <v>225</v>
      </c>
      <c r="AK36" s="80" t="s">
        <v>225</v>
      </c>
      <c r="AL36" s="80"/>
      <c r="AM36" s="80" t="s">
        <v>225</v>
      </c>
      <c r="AN36" s="80" t="s">
        <v>225</v>
      </c>
      <c r="AO36" s="80" t="s">
        <v>225</v>
      </c>
      <c r="AP36" s="80"/>
      <c r="AQ36" s="80" t="s">
        <v>225</v>
      </c>
      <c r="AR36" s="80" t="s">
        <v>225</v>
      </c>
      <c r="AS36" s="80" t="s">
        <v>225</v>
      </c>
      <c r="AT36" s="80"/>
      <c r="AU36" s="80" t="s">
        <v>225</v>
      </c>
      <c r="AV36" s="80" t="s">
        <v>225</v>
      </c>
      <c r="AW36" s="80" t="s">
        <v>225</v>
      </c>
      <c r="AX36" s="80"/>
      <c r="AY36" s="80" t="s">
        <v>225</v>
      </c>
      <c r="AZ36" s="80" t="s">
        <v>225</v>
      </c>
      <c r="BA36" s="80" t="s">
        <v>225</v>
      </c>
      <c r="BB36" s="80"/>
      <c r="BC36" s="80" t="s">
        <v>225</v>
      </c>
      <c r="BD36" s="80" t="s">
        <v>225</v>
      </c>
      <c r="BE36" s="80" t="s">
        <v>225</v>
      </c>
      <c r="BF36" s="80"/>
      <c r="BG36" s="80" t="s">
        <v>225</v>
      </c>
      <c r="BH36" s="80" t="s">
        <v>225</v>
      </c>
      <c r="BI36" s="80" t="s">
        <v>225</v>
      </c>
      <c r="BJ36" s="80" t="s">
        <v>225</v>
      </c>
      <c r="BK36" s="80" t="s">
        <v>225</v>
      </c>
      <c r="BL36" s="80" t="s">
        <v>225</v>
      </c>
      <c r="BM36" s="80" t="s">
        <v>225</v>
      </c>
      <c r="BN36" s="80" t="s">
        <v>225</v>
      </c>
      <c r="BO36" s="80" t="s">
        <v>225</v>
      </c>
      <c r="BP36" s="80" t="s">
        <v>225</v>
      </c>
      <c r="BQ36" s="212" t="s">
        <v>225</v>
      </c>
      <c r="BR36" s="80" t="s">
        <v>225</v>
      </c>
      <c r="BS36" s="80" t="s">
        <v>225</v>
      </c>
      <c r="BT36" s="212" t="s">
        <v>225</v>
      </c>
      <c r="BU36" s="80" t="s">
        <v>225</v>
      </c>
      <c r="BV36" s="80" t="s">
        <v>225</v>
      </c>
      <c r="BW36" s="212" t="s">
        <v>225</v>
      </c>
      <c r="BX36" s="80" t="s">
        <v>225</v>
      </c>
      <c r="BY36" s="80" t="s">
        <v>225</v>
      </c>
      <c r="BZ36" s="212" t="s">
        <v>225</v>
      </c>
      <c r="CA36" s="80" t="s">
        <v>225</v>
      </c>
      <c r="CB36" s="80" t="s">
        <v>225</v>
      </c>
      <c r="CC36" s="212" t="s">
        <v>225</v>
      </c>
      <c r="CD36" s="80" t="s">
        <v>225</v>
      </c>
      <c r="CE36" s="212" t="s">
        <v>225</v>
      </c>
      <c r="CF36" s="215" t="s">
        <v>225</v>
      </c>
      <c r="CG36" s="80" t="s">
        <v>225</v>
      </c>
      <c r="CH36" s="80" t="s">
        <v>225</v>
      </c>
      <c r="CI36" s="80" t="s">
        <v>225</v>
      </c>
      <c r="CJ36" s="80" t="s">
        <v>225</v>
      </c>
      <c r="CK36" s="80" t="s">
        <v>225</v>
      </c>
      <c r="CL36" s="80" t="s">
        <v>225</v>
      </c>
      <c r="CM36" s="68" t="s">
        <v>225</v>
      </c>
      <c r="CN36" s="29"/>
    </row>
    <row r="37" spans="1:93" ht="30.75" customHeight="1">
      <c r="A37" s="20" t="s">
        <v>55</v>
      </c>
      <c r="B37" s="37" t="s">
        <v>99</v>
      </c>
      <c r="C37" s="36" t="s">
        <v>131</v>
      </c>
      <c r="D37" s="36" t="s">
        <v>170</v>
      </c>
      <c r="E37" s="14" t="s">
        <v>142</v>
      </c>
      <c r="F37" s="17">
        <v>270088.17</v>
      </c>
      <c r="G37" s="16">
        <v>189061.7</v>
      </c>
      <c r="H37" s="2" t="s">
        <v>145</v>
      </c>
      <c r="I37" s="29" t="s">
        <v>149</v>
      </c>
      <c r="J37" s="29" t="s">
        <v>215</v>
      </c>
      <c r="K37" s="23" t="s">
        <v>220</v>
      </c>
      <c r="L37" s="29" t="s">
        <v>204</v>
      </c>
      <c r="M37" s="29" t="s">
        <v>238</v>
      </c>
      <c r="N37" s="29" t="s">
        <v>289</v>
      </c>
      <c r="O37" s="29" t="s">
        <v>225</v>
      </c>
      <c r="P37" s="84" t="s">
        <v>225</v>
      </c>
      <c r="Q37" s="2" t="s">
        <v>145</v>
      </c>
      <c r="R37" s="29" t="s">
        <v>149</v>
      </c>
      <c r="S37" s="80" t="s">
        <v>225</v>
      </c>
      <c r="T37" s="80" t="s">
        <v>225</v>
      </c>
      <c r="U37" s="80" t="s">
        <v>225</v>
      </c>
      <c r="V37" s="80" t="s">
        <v>225</v>
      </c>
      <c r="W37" s="80" t="s">
        <v>225</v>
      </c>
      <c r="X37" s="80" t="s">
        <v>225</v>
      </c>
      <c r="Y37" s="80" t="s">
        <v>225</v>
      </c>
      <c r="Z37" s="80"/>
      <c r="AA37" s="80" t="s">
        <v>225</v>
      </c>
      <c r="AB37" s="80" t="s">
        <v>225</v>
      </c>
      <c r="AC37" s="80" t="s">
        <v>225</v>
      </c>
      <c r="AD37" s="80"/>
      <c r="AE37" s="80" t="s">
        <v>225</v>
      </c>
      <c r="AF37" s="80" t="s">
        <v>225</v>
      </c>
      <c r="AG37" s="80" t="s">
        <v>225</v>
      </c>
      <c r="AH37" s="80"/>
      <c r="AI37" s="80" t="s">
        <v>225</v>
      </c>
      <c r="AJ37" s="80" t="s">
        <v>225</v>
      </c>
      <c r="AK37" s="80" t="s">
        <v>225</v>
      </c>
      <c r="AL37" s="80"/>
      <c r="AM37" s="80" t="s">
        <v>225</v>
      </c>
      <c r="AN37" s="80" t="s">
        <v>225</v>
      </c>
      <c r="AO37" s="80" t="s">
        <v>225</v>
      </c>
      <c r="AP37" s="80"/>
      <c r="AQ37" s="80" t="s">
        <v>225</v>
      </c>
      <c r="AR37" s="80" t="s">
        <v>225</v>
      </c>
      <c r="AS37" s="80" t="s">
        <v>225</v>
      </c>
      <c r="AT37" s="80"/>
      <c r="AU37" s="80" t="s">
        <v>225</v>
      </c>
      <c r="AV37" s="80" t="s">
        <v>225</v>
      </c>
      <c r="AW37" s="80" t="s">
        <v>225</v>
      </c>
      <c r="AX37" s="80"/>
      <c r="AY37" s="80" t="s">
        <v>225</v>
      </c>
      <c r="AZ37" s="80" t="s">
        <v>225</v>
      </c>
      <c r="BA37" s="80" t="s">
        <v>225</v>
      </c>
      <c r="BB37" s="80"/>
      <c r="BC37" s="80" t="s">
        <v>225</v>
      </c>
      <c r="BD37" s="80" t="s">
        <v>225</v>
      </c>
      <c r="BE37" s="80" t="s">
        <v>225</v>
      </c>
      <c r="BF37" s="80"/>
      <c r="BG37" s="80" t="s">
        <v>225</v>
      </c>
      <c r="BH37" s="80" t="s">
        <v>225</v>
      </c>
      <c r="BI37" s="80" t="s">
        <v>225</v>
      </c>
      <c r="BJ37" s="80" t="s">
        <v>225</v>
      </c>
      <c r="BK37" s="80" t="s">
        <v>225</v>
      </c>
      <c r="BL37" s="80" t="s">
        <v>225</v>
      </c>
      <c r="BM37" s="80" t="s">
        <v>225</v>
      </c>
      <c r="BN37" s="80" t="s">
        <v>225</v>
      </c>
      <c r="BO37" s="80" t="s">
        <v>225</v>
      </c>
      <c r="BP37" s="80" t="s">
        <v>225</v>
      </c>
      <c r="BQ37" s="212" t="s">
        <v>225</v>
      </c>
      <c r="BR37" s="80" t="s">
        <v>225</v>
      </c>
      <c r="BS37" s="80" t="s">
        <v>225</v>
      </c>
      <c r="BT37" s="212" t="s">
        <v>225</v>
      </c>
      <c r="BU37" s="80" t="s">
        <v>225</v>
      </c>
      <c r="BV37" s="80" t="s">
        <v>225</v>
      </c>
      <c r="BW37" s="212" t="s">
        <v>225</v>
      </c>
      <c r="BX37" s="80" t="s">
        <v>225</v>
      </c>
      <c r="BY37" s="80" t="s">
        <v>225</v>
      </c>
      <c r="BZ37" s="212" t="s">
        <v>225</v>
      </c>
      <c r="CA37" s="80" t="s">
        <v>225</v>
      </c>
      <c r="CB37" s="80" t="s">
        <v>225</v>
      </c>
      <c r="CC37" s="212" t="s">
        <v>225</v>
      </c>
      <c r="CD37" s="80" t="s">
        <v>225</v>
      </c>
      <c r="CE37" s="212" t="s">
        <v>225</v>
      </c>
      <c r="CF37" s="212" t="s">
        <v>225</v>
      </c>
      <c r="CG37" s="80" t="s">
        <v>225</v>
      </c>
      <c r="CH37" s="80" t="s">
        <v>225</v>
      </c>
      <c r="CI37" s="80" t="s">
        <v>225</v>
      </c>
      <c r="CJ37" s="80" t="s">
        <v>225</v>
      </c>
      <c r="CK37" s="80" t="s">
        <v>225</v>
      </c>
      <c r="CL37" s="80" t="s">
        <v>225</v>
      </c>
      <c r="CM37" s="68" t="s">
        <v>225</v>
      </c>
      <c r="CN37" s="29"/>
    </row>
    <row r="38" spans="1:93" ht="80.25" customHeight="1">
      <c r="A38" s="20" t="s">
        <v>56</v>
      </c>
      <c r="B38" s="15" t="s">
        <v>100</v>
      </c>
      <c r="C38" s="20" t="s">
        <v>174</v>
      </c>
      <c r="D38" s="20" t="s">
        <v>173</v>
      </c>
      <c r="E38" s="14" t="s">
        <v>139</v>
      </c>
      <c r="F38" s="17">
        <v>3063400</v>
      </c>
      <c r="G38" s="16">
        <v>2144380</v>
      </c>
      <c r="H38" s="22" t="s">
        <v>154</v>
      </c>
      <c r="I38" s="29" t="s">
        <v>152</v>
      </c>
      <c r="J38" s="29" t="s">
        <v>215</v>
      </c>
      <c r="K38" s="23" t="s">
        <v>182</v>
      </c>
      <c r="L38" s="29" t="s">
        <v>223</v>
      </c>
      <c r="M38" s="29" t="s">
        <v>226</v>
      </c>
      <c r="N38" s="29" t="s">
        <v>290</v>
      </c>
      <c r="O38" s="29" t="s">
        <v>382</v>
      </c>
      <c r="P38" s="21" t="s">
        <v>387</v>
      </c>
      <c r="Q38" s="22" t="s">
        <v>154</v>
      </c>
      <c r="R38" s="29" t="s">
        <v>545</v>
      </c>
      <c r="S38" s="23" t="s">
        <v>544</v>
      </c>
      <c r="T38" s="23" t="s">
        <v>538</v>
      </c>
      <c r="U38" s="23" t="s">
        <v>406</v>
      </c>
      <c r="V38" s="23" t="s">
        <v>407</v>
      </c>
      <c r="W38" s="23" t="s">
        <v>267</v>
      </c>
      <c r="X38" s="23" t="s">
        <v>382</v>
      </c>
      <c r="Y38" s="23" t="s">
        <v>388</v>
      </c>
      <c r="Z38" s="23" t="s">
        <v>440</v>
      </c>
      <c r="AA38" s="29" t="s">
        <v>442</v>
      </c>
      <c r="AB38" s="29" t="s">
        <v>267</v>
      </c>
      <c r="AC38" s="29" t="s">
        <v>389</v>
      </c>
      <c r="AD38" s="29" t="s">
        <v>440</v>
      </c>
      <c r="AE38" s="29" t="s">
        <v>444</v>
      </c>
      <c r="AF38" s="29" t="s">
        <v>267</v>
      </c>
      <c r="AG38" s="29" t="s">
        <v>205</v>
      </c>
      <c r="AH38" s="29" t="s">
        <v>205</v>
      </c>
      <c r="AI38" s="29" t="s">
        <v>205</v>
      </c>
      <c r="AJ38" s="29" t="s">
        <v>205</v>
      </c>
      <c r="AK38" s="29" t="s">
        <v>397</v>
      </c>
      <c r="AL38" s="29" t="s">
        <v>535</v>
      </c>
      <c r="AM38" s="29" t="s">
        <v>534</v>
      </c>
      <c r="AN38" s="29" t="s">
        <v>267</v>
      </c>
      <c r="AO38" s="29" t="s">
        <v>469</v>
      </c>
      <c r="AP38" s="29" t="s">
        <v>538</v>
      </c>
      <c r="AQ38" s="29" t="s">
        <v>551</v>
      </c>
      <c r="AR38" s="29" t="s">
        <v>267</v>
      </c>
      <c r="AS38" s="29" t="s">
        <v>205</v>
      </c>
      <c r="AT38" s="29" t="s">
        <v>205</v>
      </c>
      <c r="AU38" s="29" t="s">
        <v>205</v>
      </c>
      <c r="AV38" s="29" t="s">
        <v>205</v>
      </c>
      <c r="AW38" s="29" t="s">
        <v>409</v>
      </c>
      <c r="AX38" s="29" t="s">
        <v>422</v>
      </c>
      <c r="AY38" s="29" t="s">
        <v>442</v>
      </c>
      <c r="AZ38" s="29" t="s">
        <v>267</v>
      </c>
      <c r="BA38" s="29" t="s">
        <v>390</v>
      </c>
      <c r="BB38" s="29" t="s">
        <v>428</v>
      </c>
      <c r="BC38" s="29" t="s">
        <v>438</v>
      </c>
      <c r="BD38" s="29" t="s">
        <v>267</v>
      </c>
      <c r="BE38" s="29" t="s">
        <v>205</v>
      </c>
      <c r="BF38" s="29" t="s">
        <v>205</v>
      </c>
      <c r="BG38" s="29" t="s">
        <v>205</v>
      </c>
      <c r="BH38" s="29" t="s">
        <v>205</v>
      </c>
      <c r="BI38" s="29" t="s">
        <v>169</v>
      </c>
      <c r="BJ38" s="29" t="s">
        <v>205</v>
      </c>
      <c r="BK38" s="29" t="s">
        <v>551</v>
      </c>
      <c r="BL38" s="21"/>
      <c r="BM38" s="23" t="s">
        <v>323</v>
      </c>
      <c r="BN38" s="23" t="s">
        <v>325</v>
      </c>
      <c r="BO38" s="29">
        <v>39</v>
      </c>
      <c r="BP38" s="29">
        <v>39</v>
      </c>
      <c r="BQ38" s="29">
        <f t="shared" si="5"/>
        <v>39</v>
      </c>
      <c r="BR38" s="29">
        <v>28</v>
      </c>
      <c r="BS38" s="29">
        <v>28</v>
      </c>
      <c r="BT38" s="29">
        <f t="shared" si="0"/>
        <v>28</v>
      </c>
      <c r="BU38" s="29">
        <v>4.0599999999999996</v>
      </c>
      <c r="BV38" s="29">
        <v>4.0599999999999996</v>
      </c>
      <c r="BW38" s="29">
        <f t="shared" si="1"/>
        <v>4.0599999999999996</v>
      </c>
      <c r="BX38" s="29">
        <v>4</v>
      </c>
      <c r="BY38" s="29">
        <v>4</v>
      </c>
      <c r="BZ38" s="29">
        <f t="shared" si="2"/>
        <v>4</v>
      </c>
      <c r="CA38" s="29">
        <v>7</v>
      </c>
      <c r="CB38" s="29">
        <v>7</v>
      </c>
      <c r="CC38" s="29">
        <f t="shared" si="3"/>
        <v>7</v>
      </c>
      <c r="CD38" s="29" t="s">
        <v>548</v>
      </c>
      <c r="CE38" s="24">
        <f t="shared" si="6"/>
        <v>82.06</v>
      </c>
      <c r="CF38" s="214">
        <f t="shared" si="4"/>
        <v>0.8206</v>
      </c>
      <c r="CG38" s="22"/>
      <c r="CH38" s="25"/>
      <c r="CI38" s="26"/>
      <c r="CJ38" s="22"/>
      <c r="CK38" s="29"/>
      <c r="CL38" s="29"/>
      <c r="CM38" s="27"/>
      <c r="CN38" s="29" t="s">
        <v>393</v>
      </c>
    </row>
    <row r="39" spans="1:93" s="1" customFormat="1" ht="100.8">
      <c r="A39" s="36" t="s">
        <v>57</v>
      </c>
      <c r="B39" s="37" t="s">
        <v>101</v>
      </c>
      <c r="C39" s="36" t="s">
        <v>132</v>
      </c>
      <c r="D39" s="36" t="s">
        <v>202</v>
      </c>
      <c r="E39" s="38" t="s">
        <v>139</v>
      </c>
      <c r="F39" s="39">
        <v>4009873.01</v>
      </c>
      <c r="G39" s="40">
        <v>2405923.77</v>
      </c>
      <c r="H39" s="41" t="s">
        <v>144</v>
      </c>
      <c r="I39" s="42" t="s">
        <v>151</v>
      </c>
      <c r="J39" s="28" t="s">
        <v>217</v>
      </c>
      <c r="K39" s="33" t="s">
        <v>207</v>
      </c>
      <c r="L39" s="28" t="s">
        <v>206</v>
      </c>
      <c r="M39" s="85" t="s">
        <v>236</v>
      </c>
      <c r="N39" s="85" t="s">
        <v>237</v>
      </c>
      <c r="O39" s="85" t="s">
        <v>237</v>
      </c>
      <c r="P39" s="32" t="s">
        <v>237</v>
      </c>
      <c r="Q39" s="41" t="s">
        <v>144</v>
      </c>
      <c r="R39" s="42" t="s">
        <v>151</v>
      </c>
      <c r="S39" s="85" t="s">
        <v>237</v>
      </c>
      <c r="T39" s="85" t="s">
        <v>237</v>
      </c>
      <c r="U39" s="85" t="s">
        <v>237</v>
      </c>
      <c r="V39" s="85" t="s">
        <v>237</v>
      </c>
      <c r="W39" s="85" t="s">
        <v>237</v>
      </c>
      <c r="X39" s="85" t="s">
        <v>237</v>
      </c>
      <c r="Y39" s="85" t="s">
        <v>237</v>
      </c>
      <c r="Z39" s="85"/>
      <c r="AA39" s="85" t="s">
        <v>237</v>
      </c>
      <c r="AB39" s="85" t="s">
        <v>237</v>
      </c>
      <c r="AC39" s="85" t="s">
        <v>237</v>
      </c>
      <c r="AD39" s="85"/>
      <c r="AE39" s="85" t="s">
        <v>237</v>
      </c>
      <c r="AF39" s="85" t="s">
        <v>237</v>
      </c>
      <c r="AG39" s="85" t="s">
        <v>237</v>
      </c>
      <c r="AH39" s="85"/>
      <c r="AI39" s="85" t="s">
        <v>237</v>
      </c>
      <c r="AJ39" s="85" t="s">
        <v>237</v>
      </c>
      <c r="AK39" s="85" t="s">
        <v>237</v>
      </c>
      <c r="AL39" s="85"/>
      <c r="AM39" s="85" t="s">
        <v>237</v>
      </c>
      <c r="AN39" s="85" t="s">
        <v>237</v>
      </c>
      <c r="AO39" s="85" t="s">
        <v>237</v>
      </c>
      <c r="AP39" s="85"/>
      <c r="AQ39" s="85" t="s">
        <v>237</v>
      </c>
      <c r="AR39" s="85" t="s">
        <v>237</v>
      </c>
      <c r="AS39" s="85" t="s">
        <v>237</v>
      </c>
      <c r="AT39" s="85"/>
      <c r="AU39" s="85" t="s">
        <v>237</v>
      </c>
      <c r="AV39" s="85" t="s">
        <v>237</v>
      </c>
      <c r="AW39" s="85" t="s">
        <v>237</v>
      </c>
      <c r="AX39" s="85"/>
      <c r="AY39" s="85" t="s">
        <v>237</v>
      </c>
      <c r="AZ39" s="85" t="s">
        <v>237</v>
      </c>
      <c r="BA39" s="85" t="s">
        <v>237</v>
      </c>
      <c r="BB39" s="85"/>
      <c r="BC39" s="85" t="s">
        <v>237</v>
      </c>
      <c r="BD39" s="85" t="s">
        <v>237</v>
      </c>
      <c r="BE39" s="85" t="s">
        <v>237</v>
      </c>
      <c r="BF39" s="85"/>
      <c r="BG39" s="85" t="s">
        <v>237</v>
      </c>
      <c r="BH39" s="85" t="s">
        <v>237</v>
      </c>
      <c r="BI39" s="85" t="s">
        <v>237</v>
      </c>
      <c r="BJ39" s="85" t="s">
        <v>237</v>
      </c>
      <c r="BK39" s="85" t="s">
        <v>237</v>
      </c>
      <c r="BL39" s="85" t="s">
        <v>237</v>
      </c>
      <c r="BM39" s="85" t="s">
        <v>237</v>
      </c>
      <c r="BN39" s="85" t="s">
        <v>237</v>
      </c>
      <c r="BO39" s="85" t="s">
        <v>237</v>
      </c>
      <c r="BP39" s="85" t="s">
        <v>237</v>
      </c>
      <c r="BQ39" s="213" t="s">
        <v>237</v>
      </c>
      <c r="BR39" s="85" t="s">
        <v>237</v>
      </c>
      <c r="BS39" s="85" t="s">
        <v>237</v>
      </c>
      <c r="BT39" s="213" t="s">
        <v>237</v>
      </c>
      <c r="BU39" s="85" t="s">
        <v>237</v>
      </c>
      <c r="BV39" s="85" t="s">
        <v>237</v>
      </c>
      <c r="BW39" s="213" t="s">
        <v>237</v>
      </c>
      <c r="BX39" s="85" t="s">
        <v>237</v>
      </c>
      <c r="BY39" s="85" t="s">
        <v>237</v>
      </c>
      <c r="BZ39" s="213" t="s">
        <v>237</v>
      </c>
      <c r="CA39" s="85" t="s">
        <v>237</v>
      </c>
      <c r="CB39" s="85" t="s">
        <v>237</v>
      </c>
      <c r="CC39" s="213" t="s">
        <v>237</v>
      </c>
      <c r="CD39" s="85" t="s">
        <v>237</v>
      </c>
      <c r="CE39" s="213" t="s">
        <v>237</v>
      </c>
      <c r="CF39" s="213" t="s">
        <v>237</v>
      </c>
      <c r="CG39" s="85" t="s">
        <v>237</v>
      </c>
      <c r="CH39" s="85" t="s">
        <v>237</v>
      </c>
      <c r="CI39" s="85" t="s">
        <v>237</v>
      </c>
      <c r="CJ39" s="85" t="s">
        <v>237</v>
      </c>
      <c r="CK39" s="85" t="s">
        <v>237</v>
      </c>
      <c r="CL39" s="85" t="s">
        <v>237</v>
      </c>
      <c r="CM39" s="88" t="s">
        <v>237</v>
      </c>
      <c r="CN39" s="85"/>
    </row>
    <row r="40" spans="1:93" ht="53.25" customHeight="1">
      <c r="A40" s="20" t="s">
        <v>58</v>
      </c>
      <c r="B40" s="15" t="s">
        <v>102</v>
      </c>
      <c r="C40" s="20" t="s">
        <v>133</v>
      </c>
      <c r="D40" s="20" t="s">
        <v>171</v>
      </c>
      <c r="E40" s="14" t="s">
        <v>139</v>
      </c>
      <c r="F40" s="17">
        <v>2793000</v>
      </c>
      <c r="G40" s="16">
        <v>1499841</v>
      </c>
      <c r="H40" s="22" t="s">
        <v>156</v>
      </c>
      <c r="I40" s="29" t="s">
        <v>152</v>
      </c>
      <c r="J40" s="29" t="s">
        <v>215</v>
      </c>
      <c r="K40" s="23" t="s">
        <v>169</v>
      </c>
      <c r="L40" s="29" t="s">
        <v>205</v>
      </c>
      <c r="M40" s="29" t="s">
        <v>211</v>
      </c>
      <c r="N40" s="29" t="s">
        <v>382</v>
      </c>
      <c r="O40" s="29" t="s">
        <v>455</v>
      </c>
      <c r="P40" s="21" t="s">
        <v>432</v>
      </c>
      <c r="Q40" s="22" t="s">
        <v>156</v>
      </c>
      <c r="R40" s="29" t="s">
        <v>152</v>
      </c>
      <c r="S40" s="23" t="s">
        <v>267</v>
      </c>
      <c r="T40" s="23" t="s">
        <v>473</v>
      </c>
      <c r="U40" s="23" t="s">
        <v>385</v>
      </c>
      <c r="V40" s="23" t="s">
        <v>472</v>
      </c>
      <c r="W40" s="23" t="s">
        <v>267</v>
      </c>
      <c r="X40" s="23" t="s">
        <v>468</v>
      </c>
      <c r="Y40" s="23" t="s">
        <v>388</v>
      </c>
      <c r="Z40" s="29" t="s">
        <v>468</v>
      </c>
      <c r="AA40" s="29" t="s">
        <v>476</v>
      </c>
      <c r="AB40" s="29" t="s">
        <v>267</v>
      </c>
      <c r="AC40" s="29" t="s">
        <v>467</v>
      </c>
      <c r="AD40" s="29" t="s">
        <v>468</v>
      </c>
      <c r="AE40" s="29" t="s">
        <v>473</v>
      </c>
      <c r="AF40" s="29" t="s">
        <v>225</v>
      </c>
      <c r="AG40" s="29" t="s">
        <v>332</v>
      </c>
      <c r="AH40" s="29" t="s">
        <v>477</v>
      </c>
      <c r="AI40" s="29" t="s">
        <v>477</v>
      </c>
      <c r="AJ40" s="29" t="s">
        <v>539</v>
      </c>
      <c r="AK40" s="67" t="s">
        <v>397</v>
      </c>
      <c r="AL40" s="29" t="s">
        <v>468</v>
      </c>
      <c r="AM40" s="67" t="s">
        <v>477</v>
      </c>
      <c r="AN40" s="67" t="s">
        <v>267</v>
      </c>
      <c r="AO40" s="67" t="s">
        <v>469</v>
      </c>
      <c r="AP40" s="29" t="s">
        <v>468</v>
      </c>
      <c r="AQ40" s="67" t="s">
        <v>477</v>
      </c>
      <c r="AR40" s="67" t="s">
        <v>267</v>
      </c>
      <c r="AS40" s="29" t="s">
        <v>205</v>
      </c>
      <c r="AT40" s="29" t="s">
        <v>205</v>
      </c>
      <c r="AU40" s="29" t="s">
        <v>205</v>
      </c>
      <c r="AV40" s="29" t="s">
        <v>205</v>
      </c>
      <c r="AW40" s="29" t="s">
        <v>435</v>
      </c>
      <c r="AX40" s="29" t="s">
        <v>468</v>
      </c>
      <c r="AY40" s="29" t="s">
        <v>473</v>
      </c>
      <c r="AZ40" s="29" t="s">
        <v>267</v>
      </c>
      <c r="BA40" s="29" t="s">
        <v>465</v>
      </c>
      <c r="BB40" s="29" t="s">
        <v>468</v>
      </c>
      <c r="BC40" s="67" t="s">
        <v>473</v>
      </c>
      <c r="BD40" s="29" t="s">
        <v>267</v>
      </c>
      <c r="BE40" s="29" t="s">
        <v>205</v>
      </c>
      <c r="BF40" s="29" t="s">
        <v>205</v>
      </c>
      <c r="BG40" s="29" t="s">
        <v>205</v>
      </c>
      <c r="BH40" s="29" t="s">
        <v>205</v>
      </c>
      <c r="BI40" s="29" t="s">
        <v>205</v>
      </c>
      <c r="BJ40" s="29" t="s">
        <v>205</v>
      </c>
      <c r="BK40" s="29" t="s">
        <v>477</v>
      </c>
      <c r="BL40" s="21" t="s">
        <v>267</v>
      </c>
      <c r="BM40" s="23" t="s">
        <v>323</v>
      </c>
      <c r="BN40" s="23" t="s">
        <v>325</v>
      </c>
      <c r="BO40" s="29">
        <v>28</v>
      </c>
      <c r="BP40" s="29">
        <v>26</v>
      </c>
      <c r="BQ40" s="29">
        <f t="shared" si="5"/>
        <v>27</v>
      </c>
      <c r="BR40" s="29">
        <v>15</v>
      </c>
      <c r="BS40" s="29">
        <v>15</v>
      </c>
      <c r="BT40" s="29">
        <f t="shared" si="0"/>
        <v>15</v>
      </c>
      <c r="BU40" s="29">
        <v>10</v>
      </c>
      <c r="BV40" s="29">
        <v>10</v>
      </c>
      <c r="BW40" s="29">
        <f t="shared" si="1"/>
        <v>10</v>
      </c>
      <c r="BX40" s="29">
        <v>4</v>
      </c>
      <c r="BY40" s="29">
        <v>4</v>
      </c>
      <c r="BZ40" s="29">
        <f t="shared" si="2"/>
        <v>4</v>
      </c>
      <c r="CA40" s="29">
        <v>7</v>
      </c>
      <c r="CB40" s="29">
        <v>7</v>
      </c>
      <c r="CC40" s="29">
        <f t="shared" si="3"/>
        <v>7</v>
      </c>
      <c r="CD40" s="29" t="s">
        <v>548</v>
      </c>
      <c r="CE40" s="24">
        <f t="shared" si="6"/>
        <v>63</v>
      </c>
      <c r="CF40" s="214">
        <f t="shared" si="4"/>
        <v>0.63</v>
      </c>
      <c r="CG40" s="22"/>
      <c r="CH40" s="25"/>
      <c r="CI40" s="26"/>
      <c r="CJ40" s="22"/>
      <c r="CK40" s="29"/>
      <c r="CL40" s="29"/>
      <c r="CM40" s="27"/>
      <c r="CN40" s="29" t="s">
        <v>437</v>
      </c>
    </row>
    <row r="41" spans="1:93" ht="72.599999999999994" thickBot="1">
      <c r="A41" s="43" t="s">
        <v>59</v>
      </c>
      <c r="B41" s="44" t="s">
        <v>103</v>
      </c>
      <c r="C41" s="43" t="s">
        <v>143</v>
      </c>
      <c r="D41" s="43" t="s">
        <v>181</v>
      </c>
      <c r="E41" s="45" t="s">
        <v>139</v>
      </c>
      <c r="F41" s="46">
        <v>3570560</v>
      </c>
      <c r="G41" s="47">
        <v>2499392</v>
      </c>
      <c r="H41" s="48" t="s">
        <v>156</v>
      </c>
      <c r="I41" s="29" t="s">
        <v>155</v>
      </c>
      <c r="J41" s="29" t="s">
        <v>216</v>
      </c>
      <c r="K41" s="23" t="s">
        <v>182</v>
      </c>
      <c r="L41" s="29" t="s">
        <v>204</v>
      </c>
      <c r="M41" s="29" t="s">
        <v>240</v>
      </c>
      <c r="N41" s="29" t="s">
        <v>289</v>
      </c>
      <c r="O41" s="29" t="s">
        <v>446</v>
      </c>
      <c r="P41" s="21" t="s">
        <v>267</v>
      </c>
      <c r="Q41" s="48" t="s">
        <v>156</v>
      </c>
      <c r="R41" s="29" t="s">
        <v>461</v>
      </c>
      <c r="S41" s="23" t="s">
        <v>267</v>
      </c>
      <c r="T41" s="23" t="s">
        <v>462</v>
      </c>
      <c r="U41" s="23" t="s">
        <v>413</v>
      </c>
      <c r="V41" s="23" t="s">
        <v>457</v>
      </c>
      <c r="W41" s="23" t="s">
        <v>267</v>
      </c>
      <c r="X41" s="23" t="s">
        <v>462</v>
      </c>
      <c r="Y41" s="23" t="s">
        <v>388</v>
      </c>
      <c r="Z41" s="23" t="s">
        <v>455</v>
      </c>
      <c r="AA41" s="29" t="s">
        <v>462</v>
      </c>
      <c r="AB41" s="29" t="s">
        <v>267</v>
      </c>
      <c r="AC41" s="29" t="s">
        <v>389</v>
      </c>
      <c r="AD41" s="29" t="s">
        <v>455</v>
      </c>
      <c r="AE41" s="29" t="s">
        <v>462</v>
      </c>
      <c r="AF41" s="29" t="s">
        <v>267</v>
      </c>
      <c r="AG41" s="29" t="s">
        <v>205</v>
      </c>
      <c r="AH41" s="29" t="s">
        <v>205</v>
      </c>
      <c r="AI41" s="29" t="s">
        <v>205</v>
      </c>
      <c r="AJ41" s="29" t="s">
        <v>205</v>
      </c>
      <c r="AK41" s="29" t="s">
        <v>397</v>
      </c>
      <c r="AL41" s="29" t="s">
        <v>455</v>
      </c>
      <c r="AM41" s="29" t="s">
        <v>455</v>
      </c>
      <c r="AN41" s="29" t="s">
        <v>267</v>
      </c>
      <c r="AO41" s="29" t="s">
        <v>391</v>
      </c>
      <c r="AP41" s="29" t="s">
        <v>454</v>
      </c>
      <c r="AQ41" s="29" t="s">
        <v>455</v>
      </c>
      <c r="AR41" s="29" t="s">
        <v>267</v>
      </c>
      <c r="AS41" s="29" t="s">
        <v>205</v>
      </c>
      <c r="AT41" s="29" t="s">
        <v>205</v>
      </c>
      <c r="AU41" s="29" t="s">
        <v>205</v>
      </c>
      <c r="AV41" s="29" t="s">
        <v>205</v>
      </c>
      <c r="AW41" s="29" t="s">
        <v>435</v>
      </c>
      <c r="AX41" s="29" t="s">
        <v>454</v>
      </c>
      <c r="AY41" s="29" t="s">
        <v>454</v>
      </c>
      <c r="AZ41" s="29" t="s">
        <v>267</v>
      </c>
      <c r="BA41" s="29" t="s">
        <v>424</v>
      </c>
      <c r="BB41" s="29" t="s">
        <v>454</v>
      </c>
      <c r="BC41" s="29" t="s">
        <v>462</v>
      </c>
      <c r="BD41" s="29" t="s">
        <v>267</v>
      </c>
      <c r="BE41" s="29" t="s">
        <v>205</v>
      </c>
      <c r="BF41" s="29" t="s">
        <v>205</v>
      </c>
      <c r="BG41" s="29" t="s">
        <v>205</v>
      </c>
      <c r="BH41" s="29" t="s">
        <v>205</v>
      </c>
      <c r="BI41" s="29" t="s">
        <v>205</v>
      </c>
      <c r="BJ41" s="29" t="s">
        <v>205</v>
      </c>
      <c r="BK41" s="29" t="s">
        <v>462</v>
      </c>
      <c r="BL41" s="21" t="s">
        <v>267</v>
      </c>
      <c r="BM41" s="23" t="s">
        <v>323</v>
      </c>
      <c r="BN41" s="23" t="s">
        <v>325</v>
      </c>
      <c r="BO41" s="29">
        <v>39</v>
      </c>
      <c r="BP41" s="29">
        <v>39</v>
      </c>
      <c r="BQ41" s="29">
        <f t="shared" si="5"/>
        <v>39</v>
      </c>
      <c r="BR41" s="29">
        <v>28</v>
      </c>
      <c r="BS41" s="29">
        <v>28</v>
      </c>
      <c r="BT41" s="29">
        <f t="shared" si="0"/>
        <v>28</v>
      </c>
      <c r="BU41" s="29">
        <v>0.45</v>
      </c>
      <c r="BV41" s="29">
        <v>0.45</v>
      </c>
      <c r="BW41" s="29">
        <f t="shared" si="1"/>
        <v>0.45</v>
      </c>
      <c r="BX41" s="29">
        <v>4</v>
      </c>
      <c r="BY41" s="29">
        <v>8</v>
      </c>
      <c r="BZ41" s="29">
        <f t="shared" si="2"/>
        <v>6</v>
      </c>
      <c r="CA41" s="29">
        <v>7</v>
      </c>
      <c r="CB41" s="29">
        <v>7</v>
      </c>
      <c r="CC41" s="29">
        <f t="shared" si="3"/>
        <v>7</v>
      </c>
      <c r="CD41" s="29" t="s">
        <v>548</v>
      </c>
      <c r="CE41" s="24">
        <f t="shared" si="6"/>
        <v>80.45</v>
      </c>
      <c r="CF41" s="214">
        <f t="shared" si="4"/>
        <v>0.80449999999999999</v>
      </c>
      <c r="CG41" s="22"/>
      <c r="CH41" s="25"/>
      <c r="CI41" s="26"/>
      <c r="CJ41" s="22"/>
      <c r="CK41" s="29"/>
      <c r="CL41" s="29"/>
      <c r="CM41" s="27"/>
      <c r="CN41" s="29" t="s">
        <v>437</v>
      </c>
      <c r="CO41" s="30" t="s">
        <v>439</v>
      </c>
    </row>
    <row r="42" spans="1:93" ht="15" thickBot="1">
      <c r="A42" s="2"/>
      <c r="B42" s="31"/>
      <c r="C42" s="31"/>
      <c r="D42" s="3"/>
      <c r="E42" s="3"/>
      <c r="F42" s="18">
        <f>SUM(F6:F41)</f>
        <v>84331411.660000026</v>
      </c>
      <c r="G42" s="19">
        <f>SUM(G6:G41)</f>
        <v>52297678.760000005</v>
      </c>
      <c r="H42" s="4"/>
      <c r="I42" s="31"/>
      <c r="J42" s="31"/>
      <c r="K42" s="29"/>
      <c r="L42" s="29"/>
      <c r="M42" s="29"/>
      <c r="N42" s="29"/>
      <c r="O42" s="29"/>
      <c r="P42" s="21"/>
      <c r="Q42" s="22"/>
      <c r="R42" s="23"/>
      <c r="S42" s="23"/>
      <c r="T42" s="23"/>
      <c r="U42" s="23"/>
      <c r="V42" s="23"/>
      <c r="W42" s="23"/>
      <c r="X42" s="23"/>
      <c r="Y42" s="23"/>
      <c r="Z42" s="23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1"/>
      <c r="BM42" s="23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4"/>
      <c r="CF42" s="25"/>
      <c r="CG42" s="22"/>
      <c r="CH42" s="25"/>
      <c r="CI42" s="26"/>
      <c r="CJ42" s="22"/>
      <c r="CK42" s="29"/>
      <c r="CL42" s="29"/>
      <c r="CM42" s="27"/>
      <c r="CN42" s="29"/>
    </row>
    <row r="43" spans="1:93" ht="15" thickBot="1"/>
    <row r="44" spans="1:93">
      <c r="B44" s="86" t="s">
        <v>141</v>
      </c>
      <c r="C44" s="6">
        <v>8</v>
      </c>
      <c r="D44" s="7">
        <f>F8+F9+F13+F17+F22+F24+F25+F30+F11</f>
        <v>38365135.93</v>
      </c>
      <c r="E44" s="8">
        <f>G8+G9+G13+G17+G22+G24+G25+G30+G11</f>
        <v>23121601.84</v>
      </c>
    </row>
    <row r="45" spans="1:93">
      <c r="B45" s="87" t="s">
        <v>142</v>
      </c>
      <c r="C45" s="29">
        <v>13</v>
      </c>
      <c r="D45" s="5">
        <f>F23+F26+F28+F29+F32+F34+F35+F37</f>
        <v>4449326.4400000004</v>
      </c>
      <c r="E45" s="9">
        <v>5839639.6900000004</v>
      </c>
    </row>
    <row r="46" spans="1:93" ht="15" thickBot="1">
      <c r="B46" s="83" t="s">
        <v>139</v>
      </c>
      <c r="C46" s="10">
        <v>15</v>
      </c>
      <c r="D46" s="11">
        <f>F6+F7+F12+F19+F20+F21+F27+F31+F33+F36+F38+F39+F40+F41</f>
        <v>36527482.609999999</v>
      </c>
      <c r="E46" s="12">
        <f>G6+G7+G12+G19+G20+G21+G27+G31+G33+G36+G38+G39+G40+G41</f>
        <v>23336437.23</v>
      </c>
    </row>
    <row r="48" spans="1:93">
      <c r="BI48" s="211"/>
      <c r="BJ48" s="211"/>
      <c r="BK48" s="211"/>
      <c r="BL48" s="211"/>
    </row>
  </sheetData>
  <autoFilter ref="A5:DI42"/>
  <mergeCells count="48">
    <mergeCell ref="P4:P5"/>
    <mergeCell ref="H3:P3"/>
    <mergeCell ref="L4:L5"/>
    <mergeCell ref="M4:M5"/>
    <mergeCell ref="N4:N5"/>
    <mergeCell ref="O4:O5"/>
    <mergeCell ref="A3:A5"/>
    <mergeCell ref="B3:B5"/>
    <mergeCell ref="C3:C5"/>
    <mergeCell ref="D3:D5"/>
    <mergeCell ref="K4:K5"/>
    <mergeCell ref="H4:H5"/>
    <mergeCell ref="I4:I5"/>
    <mergeCell ref="F3:F5"/>
    <mergeCell ref="G3:G5"/>
    <mergeCell ref="E3:E5"/>
    <mergeCell ref="J4:J5"/>
    <mergeCell ref="CI3:CI5"/>
    <mergeCell ref="Y4:AJ4"/>
    <mergeCell ref="AK4:AV4"/>
    <mergeCell ref="BK4:BK5"/>
    <mergeCell ref="CG3:CH3"/>
    <mergeCell ref="CG4:CG5"/>
    <mergeCell ref="CH4:CH5"/>
    <mergeCell ref="BM3:CF3"/>
    <mergeCell ref="CE4:CE5"/>
    <mergeCell ref="CF4:CF5"/>
    <mergeCell ref="Q3:BL3"/>
    <mergeCell ref="Q4:T4"/>
    <mergeCell ref="CD4:CD5"/>
    <mergeCell ref="U4:X4"/>
    <mergeCell ref="AW4:BH4"/>
    <mergeCell ref="CN3:CN5"/>
    <mergeCell ref="CM4:CM5"/>
    <mergeCell ref="CJ3:CM3"/>
    <mergeCell ref="BI4:BI5"/>
    <mergeCell ref="BJ4:BJ5"/>
    <mergeCell ref="CJ4:CJ5"/>
    <mergeCell ref="CK4:CK5"/>
    <mergeCell ref="CL4:CL5"/>
    <mergeCell ref="BR4:BT4"/>
    <mergeCell ref="BU4:BW4"/>
    <mergeCell ref="BX4:BZ4"/>
    <mergeCell ref="BO4:BQ4"/>
    <mergeCell ref="BM4:BM5"/>
    <mergeCell ref="BN4:BN5"/>
    <mergeCell ref="CA4:CC4"/>
    <mergeCell ref="BL4:BL5"/>
  </mergeCells>
  <pageMargins left="0" right="0" top="0.74803149606299213" bottom="0.74803149606299213" header="0.31496062992125984" footer="0.31496062992125984"/>
  <pageSetup scale="75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M71"/>
  <sheetViews>
    <sheetView topLeftCell="C1" zoomScale="90" zoomScaleNormal="90" workbookViewId="0">
      <selection activeCell="F16" sqref="F16"/>
    </sheetView>
  </sheetViews>
  <sheetFormatPr defaultRowHeight="14.4"/>
  <cols>
    <col min="3" max="3" width="8.88671875" style="50"/>
    <col min="4" max="4" width="47.44140625" customWidth="1"/>
    <col min="5" max="5" width="25.88671875" customWidth="1"/>
    <col min="6" max="6" width="51.33203125" customWidth="1"/>
    <col min="7" max="7" width="12.6640625" customWidth="1"/>
    <col min="8" max="8" width="15.88671875" style="151" customWidth="1"/>
    <col min="9" max="9" width="20" style="151" customWidth="1"/>
    <col min="10" max="10" width="22.5546875" style="151" customWidth="1"/>
    <col min="11" max="11" width="20.88671875" style="127" customWidth="1"/>
    <col min="12" max="12" width="18.6640625" style="100" customWidth="1"/>
    <col min="13" max="13" width="30.6640625" customWidth="1"/>
  </cols>
  <sheetData>
    <row r="2" spans="3:13">
      <c r="G2" s="98"/>
      <c r="H2" s="141"/>
    </row>
    <row r="3" spans="3:13">
      <c r="G3" s="98"/>
      <c r="H3" s="141"/>
    </row>
    <row r="5" spans="3:13">
      <c r="G5" s="98"/>
      <c r="H5" s="141"/>
    </row>
    <row r="6" spans="3:13">
      <c r="G6" s="98"/>
      <c r="H6" s="141"/>
    </row>
    <row r="7" spans="3:13">
      <c r="D7" s="63" t="s">
        <v>482</v>
      </c>
      <c r="G7" s="98"/>
      <c r="H7" s="141"/>
    </row>
    <row r="8" spans="3:13">
      <c r="D8" s="63" t="s">
        <v>483</v>
      </c>
      <c r="G8" s="98"/>
      <c r="H8" s="141"/>
    </row>
    <row r="9" spans="3:13">
      <c r="D9" s="63" t="s">
        <v>481</v>
      </c>
      <c r="G9" s="98"/>
      <c r="H9" s="141"/>
    </row>
    <row r="10" spans="3:13">
      <c r="D10" s="63" t="s">
        <v>484</v>
      </c>
      <c r="G10" s="98"/>
      <c r="H10" s="141"/>
    </row>
    <row r="11" spans="3:13">
      <c r="G11" s="98"/>
      <c r="H11" s="141"/>
    </row>
    <row r="12" spans="3:13">
      <c r="G12" s="98"/>
      <c r="H12" s="141"/>
    </row>
    <row r="13" spans="3:13" ht="43.2">
      <c r="C13" s="35"/>
      <c r="D13" s="34" t="s">
        <v>485</v>
      </c>
      <c r="E13" s="34" t="s">
        <v>1</v>
      </c>
      <c r="F13" s="34" t="s">
        <v>2</v>
      </c>
      <c r="G13" s="34" t="s">
        <v>138</v>
      </c>
      <c r="H13" s="142" t="s">
        <v>504</v>
      </c>
      <c r="I13" s="142" t="s">
        <v>507</v>
      </c>
      <c r="J13" s="142" t="s">
        <v>137</v>
      </c>
      <c r="K13" s="128" t="s">
        <v>506</v>
      </c>
      <c r="L13" s="34" t="s">
        <v>265</v>
      </c>
    </row>
    <row r="14" spans="3:13">
      <c r="C14" s="91" t="s">
        <v>235</v>
      </c>
      <c r="D14" s="91" t="s">
        <v>486</v>
      </c>
      <c r="E14" s="90"/>
      <c r="F14" s="90"/>
      <c r="G14" s="90"/>
      <c r="H14" s="143"/>
      <c r="I14" s="143"/>
      <c r="J14" s="143"/>
      <c r="K14" s="129"/>
      <c r="L14" s="90"/>
    </row>
    <row r="15" spans="3:13" ht="57.6">
      <c r="C15" s="49">
        <v>1</v>
      </c>
      <c r="D15" s="29" t="s">
        <v>172</v>
      </c>
      <c r="E15" s="101" t="s">
        <v>76</v>
      </c>
      <c r="F15" s="101" t="s">
        <v>546</v>
      </c>
      <c r="G15" s="101" t="s">
        <v>141</v>
      </c>
      <c r="H15" s="202">
        <v>6226473.1600000001</v>
      </c>
      <c r="I15" s="202">
        <v>4774576.42</v>
      </c>
      <c r="J15" s="202">
        <v>2864745.85</v>
      </c>
      <c r="K15" s="203">
        <v>0.59999999958500005</v>
      </c>
      <c r="L15" s="204" t="s">
        <v>533</v>
      </c>
      <c r="M15" s="107"/>
    </row>
    <row r="16" spans="3:13" ht="36">
      <c r="C16" s="49">
        <v>2</v>
      </c>
      <c r="D16" s="29" t="s">
        <v>175</v>
      </c>
      <c r="E16" s="85" t="s">
        <v>77</v>
      </c>
      <c r="F16" s="85" t="s">
        <v>106</v>
      </c>
      <c r="G16" s="85" t="s">
        <v>141</v>
      </c>
      <c r="H16" s="108">
        <v>12392826.869999999</v>
      </c>
      <c r="I16" s="108">
        <v>8000000</v>
      </c>
      <c r="J16" s="108">
        <v>4800000</v>
      </c>
      <c r="K16" s="105">
        <v>0.6</v>
      </c>
      <c r="L16" s="103" t="s">
        <v>495</v>
      </c>
    </row>
    <row r="17" spans="3:13" ht="36">
      <c r="C17" s="49">
        <v>3</v>
      </c>
      <c r="D17" s="29" t="s">
        <v>186</v>
      </c>
      <c r="E17" s="85" t="s">
        <v>157</v>
      </c>
      <c r="F17" s="85" t="s">
        <v>158</v>
      </c>
      <c r="G17" s="85" t="s">
        <v>141</v>
      </c>
      <c r="H17" s="108">
        <v>1300000</v>
      </c>
      <c r="I17" s="108">
        <v>1025203.26</v>
      </c>
      <c r="J17" s="108">
        <v>717642.28</v>
      </c>
      <c r="K17" s="105">
        <v>0.69989999999999997</v>
      </c>
      <c r="L17" s="103" t="s">
        <v>495</v>
      </c>
    </row>
    <row r="18" spans="3:13" ht="36">
      <c r="C18" s="49">
        <v>4</v>
      </c>
      <c r="D18" s="29" t="s">
        <v>167</v>
      </c>
      <c r="E18" s="85" t="s">
        <v>79</v>
      </c>
      <c r="F18" s="85" t="s">
        <v>109</v>
      </c>
      <c r="G18" s="85" t="s">
        <v>141</v>
      </c>
      <c r="H18" s="108">
        <v>2125194</v>
      </c>
      <c r="I18" s="108">
        <v>1559000</v>
      </c>
      <c r="J18" s="108">
        <v>935400</v>
      </c>
      <c r="K18" s="105">
        <v>0.6</v>
      </c>
      <c r="L18" s="103" t="s">
        <v>495</v>
      </c>
    </row>
    <row r="19" spans="3:13" ht="96">
      <c r="C19" s="69">
        <v>5</v>
      </c>
      <c r="D19" s="70" t="s">
        <v>192</v>
      </c>
      <c r="E19" s="70" t="s">
        <v>80</v>
      </c>
      <c r="F19" s="70" t="s">
        <v>110</v>
      </c>
      <c r="G19" s="70" t="s">
        <v>142</v>
      </c>
      <c r="H19" s="202">
        <v>791808.8</v>
      </c>
      <c r="I19" s="202">
        <v>412255.92</v>
      </c>
      <c r="J19" s="202">
        <v>269029.87</v>
      </c>
      <c r="K19" s="203">
        <v>0.65257980000000004</v>
      </c>
      <c r="L19" s="102" t="s">
        <v>537</v>
      </c>
    </row>
    <row r="20" spans="3:13" ht="57.6">
      <c r="C20" s="69">
        <v>6</v>
      </c>
      <c r="D20" s="70" t="s">
        <v>183</v>
      </c>
      <c r="E20" s="70" t="s">
        <v>81</v>
      </c>
      <c r="F20" s="70" t="s">
        <v>111</v>
      </c>
      <c r="G20" s="70" t="s">
        <v>142</v>
      </c>
      <c r="H20" s="208">
        <v>1512777</v>
      </c>
      <c r="I20" s="202">
        <v>559050</v>
      </c>
      <c r="J20" s="202">
        <v>248223.95</v>
      </c>
      <c r="K20" s="203">
        <v>0.44401030103799999</v>
      </c>
      <c r="L20" s="204" t="s">
        <v>533</v>
      </c>
      <c r="M20" s="107"/>
    </row>
    <row r="21" spans="3:13" ht="60">
      <c r="C21" s="49">
        <v>7</v>
      </c>
      <c r="D21" s="29" t="s">
        <v>179</v>
      </c>
      <c r="E21" s="29" t="s">
        <v>82</v>
      </c>
      <c r="F21" s="29" t="s">
        <v>112</v>
      </c>
      <c r="G21" s="29" t="s">
        <v>142</v>
      </c>
      <c r="H21" s="202">
        <v>1617491.25</v>
      </c>
      <c r="I21" s="202">
        <v>648262.09</v>
      </c>
      <c r="J21" s="202">
        <v>369721.8</v>
      </c>
      <c r="K21" s="203">
        <v>0.57032765871500002</v>
      </c>
      <c r="L21" s="102" t="s">
        <v>500</v>
      </c>
      <c r="M21" s="209" t="s">
        <v>536</v>
      </c>
    </row>
    <row r="22" spans="3:13" ht="72">
      <c r="C22" s="49">
        <v>8</v>
      </c>
      <c r="D22" s="29" t="s">
        <v>201</v>
      </c>
      <c r="E22" s="29" t="s">
        <v>84</v>
      </c>
      <c r="F22" s="29" t="s">
        <v>113</v>
      </c>
      <c r="G22" s="29" t="s">
        <v>141</v>
      </c>
      <c r="H22" s="144">
        <v>11264581.66</v>
      </c>
      <c r="I22" s="109">
        <v>8000000</v>
      </c>
      <c r="J22" s="109">
        <v>4800000</v>
      </c>
      <c r="K22" s="106">
        <v>0.6</v>
      </c>
      <c r="L22" s="102" t="s">
        <v>501</v>
      </c>
      <c r="M22" s="107" t="s">
        <v>509</v>
      </c>
    </row>
    <row r="23" spans="3:13" ht="43.2">
      <c r="C23" s="49">
        <v>9</v>
      </c>
      <c r="D23" s="29" t="s">
        <v>166</v>
      </c>
      <c r="E23" s="85" t="s">
        <v>83</v>
      </c>
      <c r="F23" s="85" t="s">
        <v>114</v>
      </c>
      <c r="G23" s="85" t="s">
        <v>142</v>
      </c>
      <c r="H23" s="108">
        <v>4236268.2300000004</v>
      </c>
      <c r="I23" s="108">
        <v>833333.34</v>
      </c>
      <c r="J23" s="108">
        <v>500000</v>
      </c>
      <c r="K23" s="105">
        <v>0.59989999999999999</v>
      </c>
      <c r="L23" s="103" t="s">
        <v>495</v>
      </c>
    </row>
    <row r="24" spans="3:13" ht="43.2">
      <c r="C24" s="69">
        <v>10</v>
      </c>
      <c r="D24" s="70" t="s">
        <v>180</v>
      </c>
      <c r="E24" s="70" t="s">
        <v>84</v>
      </c>
      <c r="F24" s="70" t="s">
        <v>115</v>
      </c>
      <c r="G24" s="70" t="s">
        <v>139</v>
      </c>
      <c r="H24" s="202">
        <v>4071423</v>
      </c>
      <c r="I24" s="202">
        <v>3310100</v>
      </c>
      <c r="J24" s="202">
        <v>1986060</v>
      </c>
      <c r="K24" s="203">
        <v>0.6</v>
      </c>
      <c r="L24" s="204" t="s">
        <v>533</v>
      </c>
    </row>
    <row r="25" spans="3:13" ht="36">
      <c r="C25" s="49">
        <v>11</v>
      </c>
      <c r="D25" s="29" t="s">
        <v>185</v>
      </c>
      <c r="E25" s="85" t="s">
        <v>85</v>
      </c>
      <c r="F25" s="85" t="s">
        <v>116</v>
      </c>
      <c r="G25" s="85" t="s">
        <v>139</v>
      </c>
      <c r="H25" s="108">
        <v>1400000</v>
      </c>
      <c r="I25" s="108">
        <v>1123752.81</v>
      </c>
      <c r="J25" s="108">
        <v>786626.96</v>
      </c>
      <c r="K25" s="105">
        <v>0.69989999999999997</v>
      </c>
      <c r="L25" s="103" t="s">
        <v>495</v>
      </c>
    </row>
    <row r="26" spans="3:13" ht="36">
      <c r="C26" s="49">
        <v>12</v>
      </c>
      <c r="D26" s="29" t="s">
        <v>187</v>
      </c>
      <c r="E26" s="85" t="s">
        <v>327</v>
      </c>
      <c r="F26" s="85" t="s">
        <v>117</v>
      </c>
      <c r="G26" s="85" t="s">
        <v>139</v>
      </c>
      <c r="H26" s="108">
        <v>5332831.42</v>
      </c>
      <c r="I26" s="108">
        <v>4149724.59</v>
      </c>
      <c r="J26" s="108">
        <v>2489834.75</v>
      </c>
      <c r="K26" s="105">
        <v>0.59989999999999999</v>
      </c>
      <c r="L26" s="103" t="s">
        <v>495</v>
      </c>
    </row>
    <row r="27" spans="3:13" ht="36">
      <c r="C27" s="49">
        <v>13</v>
      </c>
      <c r="D27" s="67" t="s">
        <v>161</v>
      </c>
      <c r="E27" s="111" t="s">
        <v>86</v>
      </c>
      <c r="F27" s="111" t="s">
        <v>134</v>
      </c>
      <c r="G27" s="111" t="s">
        <v>141</v>
      </c>
      <c r="H27" s="112">
        <v>5213796</v>
      </c>
      <c r="I27" s="112">
        <v>3880594</v>
      </c>
      <c r="J27" s="112">
        <v>2328356.4</v>
      </c>
      <c r="K27" s="113">
        <f>J27/I27</f>
        <v>0.6</v>
      </c>
      <c r="L27" s="104" t="s">
        <v>496</v>
      </c>
    </row>
    <row r="28" spans="3:13" ht="48">
      <c r="C28" s="92">
        <v>14</v>
      </c>
      <c r="D28" s="67" t="s">
        <v>162</v>
      </c>
      <c r="E28" s="114" t="s">
        <v>87</v>
      </c>
      <c r="F28" s="114" t="s">
        <v>118</v>
      </c>
      <c r="G28" s="114" t="s">
        <v>142</v>
      </c>
      <c r="H28" s="115">
        <v>1007726.66</v>
      </c>
      <c r="I28" s="115">
        <v>833680</v>
      </c>
      <c r="J28" s="115">
        <v>500000</v>
      </c>
      <c r="K28" s="116">
        <f>J28/I28</f>
        <v>0.59975050379042316</v>
      </c>
      <c r="L28" s="103" t="s">
        <v>541</v>
      </c>
    </row>
    <row r="29" spans="3:13" ht="43.2">
      <c r="C29" s="49">
        <v>15</v>
      </c>
      <c r="D29" s="29" t="s">
        <v>189</v>
      </c>
      <c r="E29" s="85" t="s">
        <v>88</v>
      </c>
      <c r="F29" s="85" t="s">
        <v>120</v>
      </c>
      <c r="G29" s="85" t="s">
        <v>141</v>
      </c>
      <c r="H29" s="108">
        <v>4581897.8899999997</v>
      </c>
      <c r="I29" s="108">
        <v>3046445.1</v>
      </c>
      <c r="J29" s="108">
        <v>1827867.03</v>
      </c>
      <c r="K29" s="105">
        <f>J29/I29</f>
        <v>0.59999999015245675</v>
      </c>
      <c r="L29" s="103" t="s">
        <v>495</v>
      </c>
    </row>
    <row r="30" spans="3:13" ht="60">
      <c r="C30" s="49">
        <v>16</v>
      </c>
      <c r="D30" s="29" t="s">
        <v>188</v>
      </c>
      <c r="E30" s="29" t="s">
        <v>89</v>
      </c>
      <c r="F30" s="29" t="s">
        <v>121</v>
      </c>
      <c r="G30" s="29" t="s">
        <v>142</v>
      </c>
      <c r="H30" s="109">
        <v>1500000</v>
      </c>
      <c r="I30" s="109">
        <v>803414.3</v>
      </c>
      <c r="J30" s="109">
        <v>482048.58</v>
      </c>
      <c r="K30" s="106">
        <f>J30/I30</f>
        <v>0.6</v>
      </c>
      <c r="L30" s="102" t="s">
        <v>502</v>
      </c>
    </row>
    <row r="31" spans="3:13" ht="43.2">
      <c r="C31" s="49">
        <v>17</v>
      </c>
      <c r="D31" s="29" t="s">
        <v>184</v>
      </c>
      <c r="E31" s="85" t="s">
        <v>90</v>
      </c>
      <c r="F31" s="85" t="s">
        <v>122</v>
      </c>
      <c r="G31" s="85" t="s">
        <v>139</v>
      </c>
      <c r="H31" s="109">
        <v>2000393.99</v>
      </c>
      <c r="I31" s="109">
        <v>1626336.58</v>
      </c>
      <c r="J31" s="109">
        <v>1138435.6000000001</v>
      </c>
      <c r="K31" s="106">
        <v>0.69999999630999998</v>
      </c>
      <c r="L31" s="103" t="s">
        <v>495</v>
      </c>
    </row>
    <row r="32" spans="3:13" ht="72">
      <c r="C32" s="49">
        <v>18</v>
      </c>
      <c r="D32" s="29" t="s">
        <v>191</v>
      </c>
      <c r="E32" s="29" t="s">
        <v>91</v>
      </c>
      <c r="F32" s="29" t="s">
        <v>123</v>
      </c>
      <c r="G32" s="29" t="s">
        <v>142</v>
      </c>
      <c r="H32" s="109">
        <v>348389.24</v>
      </c>
      <c r="I32" s="109">
        <v>341389.24</v>
      </c>
      <c r="J32" s="109">
        <v>238972.46</v>
      </c>
      <c r="K32" s="106">
        <f>J32/I32</f>
        <v>0.69999997656633817</v>
      </c>
      <c r="L32" s="102" t="s">
        <v>503</v>
      </c>
    </row>
    <row r="33" spans="3:13" ht="72">
      <c r="C33" s="49">
        <v>19</v>
      </c>
      <c r="D33" s="29" t="s">
        <v>190</v>
      </c>
      <c r="E33" s="29" t="s">
        <v>91</v>
      </c>
      <c r="F33" s="29" t="s">
        <v>124</v>
      </c>
      <c r="G33" s="29" t="s">
        <v>142</v>
      </c>
      <c r="H33" s="109">
        <v>1033462</v>
      </c>
      <c r="I33" s="109">
        <v>998080.35</v>
      </c>
      <c r="J33" s="109">
        <v>698656.21</v>
      </c>
      <c r="K33" s="106">
        <f>J33/I33</f>
        <v>0.69999996493268302</v>
      </c>
      <c r="L33" s="102" t="s">
        <v>503</v>
      </c>
      <c r="M33" s="107" t="s">
        <v>508</v>
      </c>
    </row>
    <row r="34" spans="3:13" ht="60">
      <c r="C34" s="49">
        <v>20</v>
      </c>
      <c r="D34" s="29" t="s">
        <v>165</v>
      </c>
      <c r="E34" s="29" t="s">
        <v>92</v>
      </c>
      <c r="F34" s="29" t="s">
        <v>125</v>
      </c>
      <c r="G34" s="29" t="s">
        <v>141</v>
      </c>
      <c r="H34" s="144">
        <v>1275387</v>
      </c>
      <c r="I34" s="109">
        <v>1036900</v>
      </c>
      <c r="J34" s="109">
        <v>622140</v>
      </c>
      <c r="K34" s="106">
        <f>J34/I34</f>
        <v>0.6</v>
      </c>
      <c r="L34" s="102" t="s">
        <v>500</v>
      </c>
    </row>
    <row r="35" spans="3:13" ht="86.4">
      <c r="C35" s="49">
        <v>21</v>
      </c>
      <c r="D35" s="29" t="s">
        <v>177</v>
      </c>
      <c r="E35" s="29" t="s">
        <v>93</v>
      </c>
      <c r="F35" s="29" t="s">
        <v>135</v>
      </c>
      <c r="G35" s="29" t="s">
        <v>139</v>
      </c>
      <c r="H35" s="109">
        <v>3481331.67</v>
      </c>
      <c r="I35" s="109">
        <v>3481333.67</v>
      </c>
      <c r="J35" s="109">
        <v>2436936.16</v>
      </c>
      <c r="K35" s="106">
        <v>0.7</v>
      </c>
      <c r="L35" s="102" t="s">
        <v>497</v>
      </c>
    </row>
    <row r="36" spans="3:13" ht="43.2">
      <c r="C36" s="49">
        <v>22</v>
      </c>
      <c r="D36" s="29" t="s">
        <v>193</v>
      </c>
      <c r="E36" s="99" t="s">
        <v>95</v>
      </c>
      <c r="F36" s="99" t="s">
        <v>127</v>
      </c>
      <c r="G36" s="99" t="s">
        <v>139</v>
      </c>
      <c r="H36" s="145">
        <v>3435794.68</v>
      </c>
      <c r="I36" s="145">
        <v>2775829.01</v>
      </c>
      <c r="J36" s="145">
        <v>1165497.3899999999</v>
      </c>
      <c r="K36" s="130">
        <v>0.59999999423499994</v>
      </c>
      <c r="L36" s="104" t="s">
        <v>494</v>
      </c>
    </row>
    <row r="37" spans="3:13" ht="43.2">
      <c r="C37" s="49">
        <v>23</v>
      </c>
      <c r="D37" s="29" t="s">
        <v>176</v>
      </c>
      <c r="E37" s="85" t="s">
        <v>96</v>
      </c>
      <c r="F37" s="85" t="s">
        <v>128</v>
      </c>
      <c r="G37" s="85" t="s">
        <v>142</v>
      </c>
      <c r="H37" s="146">
        <v>281535.52</v>
      </c>
      <c r="I37" s="108">
        <v>223890.67</v>
      </c>
      <c r="J37" s="108">
        <v>134334.39999999999</v>
      </c>
      <c r="K37" s="105">
        <v>0.59999999106699997</v>
      </c>
      <c r="L37" s="103" t="s">
        <v>495</v>
      </c>
    </row>
    <row r="38" spans="3:13" ht="43.2">
      <c r="C38" s="49">
        <v>24</v>
      </c>
      <c r="D38" s="29" t="s">
        <v>199</v>
      </c>
      <c r="E38" s="85" t="s">
        <v>97</v>
      </c>
      <c r="F38" s="85" t="s">
        <v>129</v>
      </c>
      <c r="G38" s="85" t="s">
        <v>142</v>
      </c>
      <c r="H38" s="108">
        <v>485876.89</v>
      </c>
      <c r="I38" s="108">
        <v>415710.37</v>
      </c>
      <c r="J38" s="108">
        <v>290997.21999999997</v>
      </c>
      <c r="K38" s="105">
        <v>0.69999990618399999</v>
      </c>
      <c r="L38" s="103" t="s">
        <v>495</v>
      </c>
    </row>
    <row r="39" spans="3:13" ht="60">
      <c r="C39" s="49">
        <v>25</v>
      </c>
      <c r="D39" s="29" t="s">
        <v>173</v>
      </c>
      <c r="E39" s="29" t="s">
        <v>100</v>
      </c>
      <c r="F39" s="29" t="s">
        <v>174</v>
      </c>
      <c r="G39" s="29" t="s">
        <v>139</v>
      </c>
      <c r="H39" s="144">
        <v>3953712</v>
      </c>
      <c r="I39" s="109">
        <v>3063400</v>
      </c>
      <c r="J39" s="109">
        <v>2144380</v>
      </c>
      <c r="K39" s="106">
        <v>0.7</v>
      </c>
      <c r="L39" s="102" t="s">
        <v>498</v>
      </c>
    </row>
    <row r="40" spans="3:13" ht="36">
      <c r="C40" s="49">
        <v>26</v>
      </c>
      <c r="D40" s="29" t="s">
        <v>171</v>
      </c>
      <c r="E40" s="85" t="s">
        <v>102</v>
      </c>
      <c r="F40" s="85" t="s">
        <v>133</v>
      </c>
      <c r="G40" s="85" t="s">
        <v>139</v>
      </c>
      <c r="H40" s="108">
        <v>3435390</v>
      </c>
      <c r="I40" s="108">
        <v>2776000</v>
      </c>
      <c r="J40" s="108">
        <v>1490712</v>
      </c>
      <c r="K40" s="105">
        <v>0.53700000000000003</v>
      </c>
      <c r="L40" s="103" t="s">
        <v>495</v>
      </c>
    </row>
    <row r="41" spans="3:13" ht="57.6">
      <c r="C41" s="49">
        <v>27</v>
      </c>
      <c r="D41" s="29" t="s">
        <v>181</v>
      </c>
      <c r="E41" s="85" t="s">
        <v>103</v>
      </c>
      <c r="F41" s="85" t="s">
        <v>143</v>
      </c>
      <c r="G41" s="85" t="s">
        <v>139</v>
      </c>
      <c r="H41" s="108">
        <v>3570560</v>
      </c>
      <c r="I41" s="108">
        <v>3570560</v>
      </c>
      <c r="J41" s="108">
        <v>2499392</v>
      </c>
      <c r="K41" s="105">
        <v>0.7</v>
      </c>
      <c r="L41" s="103" t="s">
        <v>495</v>
      </c>
    </row>
    <row r="42" spans="3:13" ht="15" thickBot="1">
      <c r="F42" s="123" t="s">
        <v>499</v>
      </c>
      <c r="G42" s="124"/>
      <c r="H42" s="147">
        <f>SUM(H15:H41)</f>
        <v>87876928.930000007</v>
      </c>
      <c r="I42" s="147">
        <f>SUM(I15:I41)</f>
        <v>63268821.719999999</v>
      </c>
      <c r="J42" s="147">
        <f>SUM(J15:J41)</f>
        <v>38766010.909999996</v>
      </c>
      <c r="K42" s="131" t="s">
        <v>493</v>
      </c>
    </row>
    <row r="43" spans="3:13">
      <c r="F43" s="117" t="s">
        <v>141</v>
      </c>
      <c r="G43" s="6">
        <v>8</v>
      </c>
      <c r="H43" s="148">
        <f>H15+H16+H17+H18+H22+H27+H29+H34</f>
        <v>44380156.579999998</v>
      </c>
      <c r="I43" s="148">
        <f>I15+I16+I17+I18+I22+I27+I29+I34</f>
        <v>31322718.780000001</v>
      </c>
      <c r="J43" s="148">
        <f>J15+J16+J17+J18+J22+J27+J29+J34</f>
        <v>18896151.559999999</v>
      </c>
      <c r="K43" s="138">
        <v>13000000</v>
      </c>
    </row>
    <row r="44" spans="3:13">
      <c r="F44" s="118" t="s">
        <v>142</v>
      </c>
      <c r="G44" s="29">
        <v>10</v>
      </c>
      <c r="H44" s="109">
        <f>H19+H20+H21+H23+H28+H30+H32+H33+H37+H38</f>
        <v>12815335.59</v>
      </c>
      <c r="I44" s="109">
        <f>I19+I20+I21+I23+I28+I30+I32+I33+I37+I38</f>
        <v>6069066.2799999993</v>
      </c>
      <c r="J44" s="109">
        <f>J19+J20+J21+J23+J28+J30+J32+J33+J37+J38</f>
        <v>3731984.49</v>
      </c>
      <c r="K44" s="139">
        <v>5000000</v>
      </c>
    </row>
    <row r="45" spans="3:13">
      <c r="F45" s="118" t="s">
        <v>139</v>
      </c>
      <c r="G45" s="29">
        <v>9</v>
      </c>
      <c r="H45" s="109">
        <f>H24+H25+H26+H31+H35+H36+H39+H40+H41</f>
        <v>30681436.760000002</v>
      </c>
      <c r="I45" s="109">
        <f>I24+I25+I26+I31+I35+I36+I39+I40+I41</f>
        <v>25877036.66</v>
      </c>
      <c r="J45" s="109">
        <f>J24+J25+J26+J31+J35+J36+J39+J40+J41</f>
        <v>16137874.860000001</v>
      </c>
      <c r="K45" s="139">
        <v>12080000</v>
      </c>
    </row>
    <row r="46" spans="3:13" ht="15" thickBot="1">
      <c r="F46" s="125" t="s">
        <v>499</v>
      </c>
      <c r="G46" s="126"/>
      <c r="H46" s="149">
        <f>SUM(H43:H45)</f>
        <v>87876928.930000007</v>
      </c>
      <c r="I46" s="149">
        <f>SUM(I43:I45)</f>
        <v>63268821.719999999</v>
      </c>
      <c r="J46" s="149">
        <f>SUM(J43:J45)</f>
        <v>38766010.909999996</v>
      </c>
      <c r="K46" s="140">
        <f>SUM(K43:K45)</f>
        <v>30080000</v>
      </c>
    </row>
    <row r="47" spans="3:13">
      <c r="E47" s="119"/>
      <c r="F47" s="120"/>
      <c r="G47" s="121"/>
      <c r="H47" s="150"/>
      <c r="I47" s="150"/>
      <c r="J47" s="150"/>
      <c r="K47" s="132"/>
      <c r="L47" s="122"/>
    </row>
    <row r="48" spans="3:13" ht="15" thickBot="1">
      <c r="F48" s="123" t="s">
        <v>512</v>
      </c>
      <c r="G48" s="124"/>
      <c r="H48" s="147">
        <f>H42-H27-H36</f>
        <v>79227338.25</v>
      </c>
      <c r="I48" s="147">
        <f>I42-I27-I36</f>
        <v>56612398.710000001</v>
      </c>
      <c r="J48" s="147">
        <f>J42-J27-J36</f>
        <v>35272157.119999997</v>
      </c>
      <c r="K48" s="131" t="s">
        <v>493</v>
      </c>
    </row>
    <row r="49" spans="3:13">
      <c r="F49" s="117" t="s">
        <v>141</v>
      </c>
      <c r="G49" s="6">
        <v>7</v>
      </c>
      <c r="H49" s="148">
        <f>H43-H27</f>
        <v>39166360.579999998</v>
      </c>
      <c r="I49" s="148">
        <f>I43-I27</f>
        <v>27442124.780000001</v>
      </c>
      <c r="J49" s="148">
        <f>J43-J27</f>
        <v>16567795.159999998</v>
      </c>
      <c r="K49" s="138">
        <v>13000000</v>
      </c>
    </row>
    <row r="50" spans="3:13">
      <c r="F50" s="118" t="s">
        <v>142</v>
      </c>
      <c r="G50" s="29">
        <v>10</v>
      </c>
      <c r="H50" s="109">
        <f>H44</f>
        <v>12815335.59</v>
      </c>
      <c r="I50" s="109">
        <f>I44</f>
        <v>6069066.2799999993</v>
      </c>
      <c r="J50" s="109">
        <f>J44</f>
        <v>3731984.49</v>
      </c>
      <c r="K50" s="139">
        <v>5000000</v>
      </c>
    </row>
    <row r="51" spans="3:13">
      <c r="F51" s="118" t="s">
        <v>139</v>
      </c>
      <c r="G51" s="29">
        <v>8</v>
      </c>
      <c r="H51" s="109">
        <f>H45-H36</f>
        <v>27245642.080000002</v>
      </c>
      <c r="I51" s="109">
        <f>I45-I36</f>
        <v>23101207.649999999</v>
      </c>
      <c r="J51" s="109">
        <f>J45-J36</f>
        <v>14972377.470000001</v>
      </c>
      <c r="K51" s="139">
        <v>12080000</v>
      </c>
    </row>
    <row r="52" spans="3:13" ht="15" thickBot="1">
      <c r="F52" s="125" t="str">
        <f>F48</f>
        <v>SUMA PO OCENIE MERYTORYCZNEJ I STOPNIA:</v>
      </c>
      <c r="G52" s="126"/>
      <c r="H52" s="149">
        <f>SUM(H49:H51)</f>
        <v>79227338.25</v>
      </c>
      <c r="I52" s="149">
        <f t="shared" ref="I52:J52" si="0">SUM(I49:I51)</f>
        <v>56612398.710000001</v>
      </c>
      <c r="J52" s="149">
        <f t="shared" si="0"/>
        <v>35272157.119999997</v>
      </c>
      <c r="K52" s="140">
        <f>SUM(K49:K51)</f>
        <v>30080000</v>
      </c>
    </row>
    <row r="53" spans="3:13">
      <c r="E53" s="119"/>
      <c r="F53" s="120"/>
      <c r="G53" s="121"/>
      <c r="H53" s="150"/>
      <c r="I53" s="150"/>
      <c r="J53" s="150"/>
      <c r="K53" s="132"/>
      <c r="L53" s="122"/>
      <c r="M53" s="119"/>
    </row>
    <row r="55" spans="3:13" ht="43.2">
      <c r="C55" s="94"/>
      <c r="D55" s="93" t="s">
        <v>487</v>
      </c>
      <c r="E55" s="93" t="s">
        <v>1</v>
      </c>
      <c r="F55" s="93" t="s">
        <v>2</v>
      </c>
      <c r="G55" s="93" t="s">
        <v>138</v>
      </c>
      <c r="H55" s="142" t="s">
        <v>504</v>
      </c>
      <c r="I55" s="142" t="s">
        <v>507</v>
      </c>
      <c r="J55" s="154" t="s">
        <v>137</v>
      </c>
      <c r="K55" s="133"/>
    </row>
    <row r="56" spans="3:13">
      <c r="C56" s="91" t="s">
        <v>235</v>
      </c>
      <c r="D56" s="91" t="s">
        <v>486</v>
      </c>
      <c r="E56" s="96"/>
      <c r="F56" s="96"/>
      <c r="G56" s="96"/>
      <c r="H56" s="152"/>
      <c r="I56" s="152"/>
      <c r="J56" s="152"/>
      <c r="K56" s="134"/>
    </row>
    <row r="57" spans="3:13" ht="28.8">
      <c r="C57" s="95">
        <v>1</v>
      </c>
      <c r="D57" s="67" t="s">
        <v>159</v>
      </c>
      <c r="E57" s="67" t="s">
        <v>74</v>
      </c>
      <c r="F57" s="67" t="s">
        <v>104</v>
      </c>
      <c r="G57" s="67" t="s">
        <v>139</v>
      </c>
      <c r="H57" s="110">
        <v>243652.5</v>
      </c>
      <c r="I57" s="110">
        <v>420152.5</v>
      </c>
      <c r="J57" s="110">
        <v>252091.47</v>
      </c>
      <c r="K57" s="135"/>
    </row>
    <row r="58" spans="3:13" ht="28.8">
      <c r="C58" s="95">
        <v>2</v>
      </c>
      <c r="D58" s="67" t="s">
        <v>160</v>
      </c>
      <c r="E58" s="67" t="s">
        <v>75</v>
      </c>
      <c r="F58" s="67" t="s">
        <v>105</v>
      </c>
      <c r="G58" s="67" t="s">
        <v>139</v>
      </c>
      <c r="H58" s="110">
        <v>2936942.05</v>
      </c>
      <c r="I58" s="110">
        <v>2936942.05</v>
      </c>
      <c r="J58" s="110">
        <v>2055859.42</v>
      </c>
      <c r="K58" s="135"/>
    </row>
    <row r="59" spans="3:13" ht="43.2">
      <c r="C59" s="95">
        <v>3</v>
      </c>
      <c r="D59" s="67" t="s">
        <v>178</v>
      </c>
      <c r="E59" s="67" t="s">
        <v>78</v>
      </c>
      <c r="F59" s="67" t="s">
        <v>107</v>
      </c>
      <c r="G59" s="67" t="s">
        <v>142</v>
      </c>
      <c r="H59" s="110">
        <v>948810</v>
      </c>
      <c r="I59" s="110">
        <v>911610</v>
      </c>
      <c r="J59" s="110">
        <v>638127</v>
      </c>
      <c r="K59" s="135"/>
    </row>
    <row r="60" spans="3:13" ht="28.8">
      <c r="C60" s="95">
        <v>4</v>
      </c>
      <c r="D60" s="67" t="s">
        <v>168</v>
      </c>
      <c r="E60" s="67" t="s">
        <v>79</v>
      </c>
      <c r="F60" s="67" t="s">
        <v>108</v>
      </c>
      <c r="G60" s="67" t="s">
        <v>139</v>
      </c>
      <c r="H60" s="110">
        <v>2889061.49</v>
      </c>
      <c r="I60" s="110">
        <v>2687507.49</v>
      </c>
      <c r="J60" s="110">
        <v>1612504.49</v>
      </c>
      <c r="K60" s="135"/>
    </row>
    <row r="61" spans="3:13" ht="43.2">
      <c r="C61" s="95">
        <v>5</v>
      </c>
      <c r="D61" s="67" t="s">
        <v>163</v>
      </c>
      <c r="E61" s="67" t="s">
        <v>86</v>
      </c>
      <c r="F61" s="67" t="s">
        <v>119</v>
      </c>
      <c r="G61" s="67" t="s">
        <v>141</v>
      </c>
      <c r="H61" s="110">
        <v>9376376</v>
      </c>
      <c r="I61" s="110">
        <v>6272674</v>
      </c>
      <c r="J61" s="110">
        <v>3763604.4</v>
      </c>
      <c r="K61" s="135"/>
    </row>
    <row r="62" spans="3:13" ht="28.8">
      <c r="C62" s="95">
        <v>6</v>
      </c>
      <c r="D62" s="67" t="s">
        <v>164</v>
      </c>
      <c r="E62" s="67" t="s">
        <v>94</v>
      </c>
      <c r="F62" s="67" t="s">
        <v>126</v>
      </c>
      <c r="G62" s="67" t="s">
        <v>142</v>
      </c>
      <c r="H62" s="110">
        <v>521027.65</v>
      </c>
      <c r="I62" s="110">
        <v>521027.65</v>
      </c>
      <c r="J62" s="110">
        <v>364719.33</v>
      </c>
      <c r="K62" s="135"/>
    </row>
    <row r="63" spans="3:13" ht="28.8">
      <c r="C63" s="95">
        <v>7</v>
      </c>
      <c r="D63" s="67" t="s">
        <v>200</v>
      </c>
      <c r="E63" s="67" t="s">
        <v>98</v>
      </c>
      <c r="F63" s="67" t="s">
        <v>130</v>
      </c>
      <c r="G63" s="67" t="s">
        <v>139</v>
      </c>
      <c r="H63" s="110">
        <v>535338.46</v>
      </c>
      <c r="I63" s="110">
        <v>511797.46</v>
      </c>
      <c r="J63" s="110">
        <v>358258.22</v>
      </c>
      <c r="K63" s="135"/>
    </row>
    <row r="64" spans="3:13">
      <c r="C64" s="95">
        <v>8</v>
      </c>
      <c r="D64" s="67" t="s">
        <v>170</v>
      </c>
      <c r="E64" s="67" t="s">
        <v>99</v>
      </c>
      <c r="F64" s="67" t="s">
        <v>131</v>
      </c>
      <c r="G64" s="67" t="s">
        <v>142</v>
      </c>
      <c r="H64" s="110">
        <v>280384.17</v>
      </c>
      <c r="I64" s="110">
        <v>270088.17</v>
      </c>
      <c r="J64" s="110">
        <v>189061.7</v>
      </c>
      <c r="K64" s="135"/>
    </row>
    <row r="65" spans="3:11">
      <c r="H65" s="155">
        <f>SUM(H57:H64)</f>
        <v>17731592.32</v>
      </c>
      <c r="I65" s="155">
        <f t="shared" ref="I65:J65" si="1">SUM(I57:I64)</f>
        <v>14531799.32</v>
      </c>
      <c r="J65" s="155">
        <f t="shared" si="1"/>
        <v>9234226.0299999993</v>
      </c>
    </row>
    <row r="66" spans="3:11">
      <c r="G66" s="98"/>
      <c r="H66" s="153"/>
      <c r="I66" s="153"/>
      <c r="J66" s="153"/>
      <c r="K66" s="136"/>
    </row>
    <row r="67" spans="3:11">
      <c r="G67" s="98"/>
      <c r="H67" s="141"/>
    </row>
    <row r="68" spans="3:11">
      <c r="G68" s="98"/>
      <c r="H68" s="141"/>
    </row>
    <row r="69" spans="3:11" ht="43.2">
      <c r="C69" s="94"/>
      <c r="D69" s="93" t="s">
        <v>488</v>
      </c>
      <c r="E69" s="93" t="s">
        <v>1</v>
      </c>
      <c r="F69" s="93" t="s">
        <v>2</v>
      </c>
      <c r="G69" s="93" t="s">
        <v>138</v>
      </c>
      <c r="H69" s="142" t="s">
        <v>504</v>
      </c>
      <c r="I69" s="142" t="s">
        <v>505</v>
      </c>
      <c r="J69" s="154" t="s">
        <v>137</v>
      </c>
      <c r="K69" s="133"/>
    </row>
    <row r="70" spans="3:11">
      <c r="C70" s="91" t="s">
        <v>235</v>
      </c>
      <c r="D70" s="91" t="s">
        <v>486</v>
      </c>
      <c r="E70" s="96"/>
      <c r="F70" s="96"/>
      <c r="G70" s="96"/>
      <c r="H70" s="152"/>
      <c r="I70" s="152"/>
      <c r="J70" s="152"/>
      <c r="K70" s="134"/>
    </row>
    <row r="71" spans="3:11" ht="100.8">
      <c r="C71" s="97">
        <v>1</v>
      </c>
      <c r="D71" s="29" t="s">
        <v>202</v>
      </c>
      <c r="E71" s="29" t="s">
        <v>101</v>
      </c>
      <c r="F71" s="29" t="s">
        <v>132</v>
      </c>
      <c r="G71" s="29" t="s">
        <v>139</v>
      </c>
      <c r="H71" s="109">
        <v>4009873.01</v>
      </c>
      <c r="I71" s="109">
        <v>4009873.01</v>
      </c>
      <c r="J71" s="5">
        <v>2405923.77</v>
      </c>
      <c r="K71" s="137"/>
    </row>
  </sheetData>
  <autoFilter ref="C13:M46"/>
  <pageMargins left="0.7" right="0.7" top="0.75" bottom="0.75" header="0.3" footer="0.3"/>
  <pageSetup paperSize="8" scale="7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opLeftCell="C1" zoomScale="80" zoomScaleNormal="80" workbookViewId="0">
      <selection activeCell="C10" sqref="C10"/>
    </sheetView>
  </sheetViews>
  <sheetFormatPr defaultColWidth="8.88671875" defaultRowHeight="14.4"/>
  <cols>
    <col min="1" max="1" width="6.44140625" style="50" customWidth="1"/>
    <col min="2" max="2" width="25.5546875" style="50" customWidth="1"/>
    <col min="3" max="3" width="27.109375" style="50" customWidth="1"/>
    <col min="4" max="4" width="42.6640625" style="50" customWidth="1"/>
    <col min="5" max="5" width="39.109375" style="50" customWidth="1"/>
    <col min="6" max="7" width="29.109375" style="50" customWidth="1"/>
    <col min="8" max="8" width="17.6640625" style="50" customWidth="1"/>
    <col min="9" max="9" width="39.5546875" style="50" customWidth="1"/>
    <col min="10" max="10" width="29.109375" style="50" customWidth="1"/>
    <col min="11" max="16384" width="8.88671875" style="50"/>
  </cols>
  <sheetData>
    <row r="1" spans="1:10" ht="15.6">
      <c r="A1" s="407" t="s">
        <v>227</v>
      </c>
      <c r="B1" s="408"/>
      <c r="C1" s="408"/>
      <c r="D1" s="408"/>
      <c r="E1" s="408"/>
      <c r="F1" s="408"/>
      <c r="G1" s="408"/>
      <c r="H1" s="408"/>
      <c r="I1" s="408"/>
    </row>
    <row r="2" spans="1:10" ht="15.6">
      <c r="A2" s="407" t="s">
        <v>228</v>
      </c>
      <c r="B2" s="408"/>
      <c r="C2" s="408"/>
      <c r="D2" s="408"/>
      <c r="E2" s="408"/>
      <c r="F2" s="408"/>
      <c r="G2" s="408"/>
      <c r="H2" s="408"/>
      <c r="I2" s="408"/>
    </row>
    <row r="4" spans="1:10" ht="43.2">
      <c r="A4" s="34" t="s">
        <v>235</v>
      </c>
      <c r="B4" s="34" t="s">
        <v>229</v>
      </c>
      <c r="C4" s="34" t="s">
        <v>1</v>
      </c>
      <c r="D4" s="34" t="s">
        <v>230</v>
      </c>
      <c r="E4" s="34" t="s">
        <v>231</v>
      </c>
      <c r="F4" s="34" t="s">
        <v>232</v>
      </c>
      <c r="G4" s="34" t="s">
        <v>368</v>
      </c>
      <c r="H4" s="34" t="s">
        <v>233</v>
      </c>
      <c r="I4" s="34" t="s">
        <v>234</v>
      </c>
      <c r="J4" s="64" t="s">
        <v>265</v>
      </c>
    </row>
    <row r="5" spans="1:10" ht="79.5" customHeight="1">
      <c r="A5" s="35">
        <v>1</v>
      </c>
      <c r="B5" s="29" t="s">
        <v>175</v>
      </c>
      <c r="C5" s="35" t="s">
        <v>77</v>
      </c>
      <c r="D5" s="29" t="s">
        <v>106</v>
      </c>
      <c r="E5" s="35" t="s">
        <v>373</v>
      </c>
      <c r="F5" s="35">
        <v>0</v>
      </c>
      <c r="G5" s="35" t="s">
        <v>374</v>
      </c>
      <c r="H5" s="35" t="s">
        <v>242</v>
      </c>
      <c r="I5" s="35" t="s">
        <v>243</v>
      </c>
      <c r="J5" s="49"/>
    </row>
    <row r="6" spans="1:10" ht="76.5" customHeight="1">
      <c r="A6" s="49">
        <v>2</v>
      </c>
      <c r="B6" s="29" t="s">
        <v>191</v>
      </c>
      <c r="C6" s="49" t="s">
        <v>245</v>
      </c>
      <c r="D6" s="35" t="s">
        <v>246</v>
      </c>
      <c r="E6" s="35" t="s">
        <v>363</v>
      </c>
      <c r="F6" s="49">
        <v>0</v>
      </c>
      <c r="G6" s="49"/>
      <c r="H6" s="49" t="s">
        <v>247</v>
      </c>
      <c r="I6" s="35" t="s">
        <v>248</v>
      </c>
      <c r="J6" s="49"/>
    </row>
    <row r="7" spans="1:10" ht="126.75" customHeight="1">
      <c r="A7" s="35">
        <v>3</v>
      </c>
      <c r="B7" s="29" t="s">
        <v>162</v>
      </c>
      <c r="C7" s="49" t="s">
        <v>87</v>
      </c>
      <c r="D7" s="35" t="s">
        <v>118</v>
      </c>
      <c r="E7" s="35" t="s">
        <v>357</v>
      </c>
      <c r="F7" s="49">
        <v>0</v>
      </c>
      <c r="G7" s="49"/>
      <c r="H7" s="35" t="s">
        <v>249</v>
      </c>
      <c r="I7" s="35" t="s">
        <v>250</v>
      </c>
      <c r="J7" s="49"/>
    </row>
    <row r="8" spans="1:10" s="63" customFormat="1" ht="55.5" customHeight="1">
      <c r="A8" s="35">
        <v>4</v>
      </c>
      <c r="B8" s="35" t="s">
        <v>192</v>
      </c>
      <c r="C8" s="35" t="s">
        <v>80</v>
      </c>
      <c r="D8" s="35" t="s">
        <v>251</v>
      </c>
      <c r="E8" s="35" t="s">
        <v>346</v>
      </c>
      <c r="F8" s="35" t="s">
        <v>345</v>
      </c>
      <c r="G8" s="35"/>
      <c r="H8" s="35" t="s">
        <v>252</v>
      </c>
      <c r="I8" s="35" t="s">
        <v>253</v>
      </c>
      <c r="J8" s="35"/>
    </row>
    <row r="9" spans="1:10" ht="94.5" customHeight="1">
      <c r="A9" s="35">
        <v>5</v>
      </c>
      <c r="B9" s="29" t="s">
        <v>188</v>
      </c>
      <c r="C9" s="35" t="s">
        <v>88</v>
      </c>
      <c r="D9" s="35" t="s">
        <v>259</v>
      </c>
      <c r="E9" s="35" t="s">
        <v>358</v>
      </c>
      <c r="F9" s="35">
        <v>0</v>
      </c>
      <c r="G9" s="35"/>
      <c r="H9" s="35" t="s">
        <v>257</v>
      </c>
      <c r="I9" s="35" t="s">
        <v>258</v>
      </c>
      <c r="J9" s="35" t="s">
        <v>321</v>
      </c>
    </row>
    <row r="10" spans="1:10" ht="110.25" customHeight="1">
      <c r="A10" s="49">
        <v>6</v>
      </c>
      <c r="B10" s="29" t="s">
        <v>177</v>
      </c>
      <c r="C10" s="35" t="s">
        <v>93</v>
      </c>
      <c r="D10" s="62" t="s">
        <v>261</v>
      </c>
      <c r="E10" s="35" t="s">
        <v>362</v>
      </c>
      <c r="F10" s="35">
        <v>0</v>
      </c>
      <c r="G10" s="35"/>
      <c r="H10" s="35" t="s">
        <v>260</v>
      </c>
      <c r="I10" s="35" t="s">
        <v>262</v>
      </c>
      <c r="J10" s="49"/>
    </row>
    <row r="11" spans="1:10" ht="68.25" customHeight="1">
      <c r="A11" s="35">
        <v>7</v>
      </c>
      <c r="B11" s="49" t="s">
        <v>185</v>
      </c>
      <c r="C11" s="49" t="s">
        <v>85</v>
      </c>
      <c r="D11" s="49" t="s">
        <v>116</v>
      </c>
      <c r="E11" s="35" t="s">
        <v>365</v>
      </c>
      <c r="F11" s="49">
        <v>0</v>
      </c>
      <c r="G11" s="49"/>
      <c r="H11" s="49" t="s">
        <v>263</v>
      </c>
      <c r="I11" s="35" t="s">
        <v>264</v>
      </c>
      <c r="J11" s="35" t="s">
        <v>328</v>
      </c>
    </row>
    <row r="12" spans="1:10" ht="87" customHeight="1">
      <c r="A12" s="49">
        <v>8</v>
      </c>
      <c r="B12" s="49" t="s">
        <v>180</v>
      </c>
      <c r="C12" s="65" t="s">
        <v>84</v>
      </c>
      <c r="D12" s="29" t="s">
        <v>115</v>
      </c>
      <c r="E12" s="71" t="s">
        <v>341</v>
      </c>
      <c r="F12" s="49">
        <v>0</v>
      </c>
      <c r="G12" s="49"/>
      <c r="H12" s="49" t="s">
        <v>268</v>
      </c>
      <c r="I12" s="35" t="s">
        <v>274</v>
      </c>
      <c r="J12" s="35"/>
    </row>
    <row r="13" spans="1:10" ht="84" customHeight="1">
      <c r="A13" s="35">
        <v>9</v>
      </c>
      <c r="B13" s="49" t="s">
        <v>184</v>
      </c>
      <c r="C13" s="27" t="s">
        <v>90</v>
      </c>
      <c r="D13" s="29" t="s">
        <v>122</v>
      </c>
      <c r="E13" s="71" t="s">
        <v>353</v>
      </c>
      <c r="F13" s="49">
        <v>0</v>
      </c>
      <c r="G13" s="49"/>
      <c r="H13" s="49" t="s">
        <v>268</v>
      </c>
      <c r="I13" s="27" t="s">
        <v>269</v>
      </c>
      <c r="J13" s="49"/>
    </row>
    <row r="14" spans="1:10" ht="57.6">
      <c r="A14" s="49">
        <v>10</v>
      </c>
      <c r="B14" s="49" t="s">
        <v>164</v>
      </c>
      <c r="C14" s="27" t="s">
        <v>94</v>
      </c>
      <c r="D14" s="29" t="s">
        <v>126</v>
      </c>
      <c r="E14" s="71" t="s">
        <v>342</v>
      </c>
      <c r="F14" s="49">
        <v>0</v>
      </c>
      <c r="G14" s="49"/>
      <c r="H14" s="49" t="s">
        <v>268</v>
      </c>
      <c r="I14" s="35" t="s">
        <v>273</v>
      </c>
      <c r="J14" s="49" t="s">
        <v>272</v>
      </c>
    </row>
    <row r="15" spans="1:10" ht="69.75" customHeight="1">
      <c r="A15" s="35">
        <v>11</v>
      </c>
      <c r="B15" s="49" t="s">
        <v>193</v>
      </c>
      <c r="C15" s="29" t="s">
        <v>95</v>
      </c>
      <c r="D15" s="29" t="s">
        <v>127</v>
      </c>
      <c r="E15" s="71" t="s">
        <v>343</v>
      </c>
      <c r="F15" s="49">
        <v>0</v>
      </c>
      <c r="G15" s="49"/>
      <c r="H15" s="49" t="s">
        <v>268</v>
      </c>
      <c r="I15" s="35" t="s">
        <v>270</v>
      </c>
      <c r="J15" s="49" t="s">
        <v>271</v>
      </c>
    </row>
    <row r="16" spans="1:10" ht="75" customHeight="1">
      <c r="A16" s="69">
        <v>12</v>
      </c>
      <c r="B16" s="69" t="s">
        <v>173</v>
      </c>
      <c r="C16" s="70" t="s">
        <v>275</v>
      </c>
      <c r="D16" s="70" t="s">
        <v>174</v>
      </c>
      <c r="E16" s="70" t="s">
        <v>344</v>
      </c>
      <c r="F16" s="69">
        <v>0</v>
      </c>
      <c r="G16" s="69"/>
      <c r="H16" s="70" t="s">
        <v>276</v>
      </c>
      <c r="I16" s="70" t="s">
        <v>277</v>
      </c>
      <c r="J16" s="69"/>
    </row>
    <row r="17" spans="1:10" ht="77.25" customHeight="1">
      <c r="A17" s="35">
        <v>13</v>
      </c>
      <c r="B17" s="49" t="s">
        <v>183</v>
      </c>
      <c r="C17" s="49" t="s">
        <v>81</v>
      </c>
      <c r="D17" s="35" t="s">
        <v>278</v>
      </c>
      <c r="E17" s="35" t="s">
        <v>369</v>
      </c>
      <c r="F17" s="49">
        <v>0</v>
      </c>
      <c r="G17" s="49" t="s">
        <v>370</v>
      </c>
      <c r="H17" s="35" t="s">
        <v>276</v>
      </c>
      <c r="I17" s="35" t="s">
        <v>279</v>
      </c>
      <c r="J17" s="49"/>
    </row>
    <row r="18" spans="1:10" ht="72">
      <c r="A18" s="49">
        <v>14</v>
      </c>
      <c r="B18" s="49" t="s">
        <v>201</v>
      </c>
      <c r="C18" s="49" t="s">
        <v>84</v>
      </c>
      <c r="D18" s="35" t="s">
        <v>280</v>
      </c>
      <c r="E18" s="35" t="s">
        <v>341</v>
      </c>
      <c r="F18" s="49">
        <v>0</v>
      </c>
      <c r="G18" s="49"/>
      <c r="H18" s="35" t="s">
        <v>276</v>
      </c>
      <c r="I18" s="35" t="s">
        <v>281</v>
      </c>
      <c r="J18" s="49" t="s">
        <v>271</v>
      </c>
    </row>
    <row r="19" spans="1:10" ht="72">
      <c r="A19" s="35">
        <v>15</v>
      </c>
      <c r="B19" s="49" t="s">
        <v>179</v>
      </c>
      <c r="C19" s="49" t="s">
        <v>82</v>
      </c>
      <c r="D19" s="35" t="s">
        <v>112</v>
      </c>
      <c r="E19" s="35" t="s">
        <v>341</v>
      </c>
      <c r="F19" s="49">
        <v>0</v>
      </c>
      <c r="G19" s="49"/>
      <c r="H19" s="35" t="s">
        <v>276</v>
      </c>
      <c r="I19" s="35" t="s">
        <v>282</v>
      </c>
      <c r="J19" s="49" t="s">
        <v>283</v>
      </c>
    </row>
    <row r="20" spans="1:10" ht="28.8">
      <c r="A20" s="49">
        <v>16</v>
      </c>
      <c r="B20" s="49" t="s">
        <v>165</v>
      </c>
      <c r="C20" s="49" t="s">
        <v>74</v>
      </c>
      <c r="D20" s="35" t="s">
        <v>125</v>
      </c>
      <c r="E20" s="49" t="s">
        <v>339</v>
      </c>
      <c r="F20" s="35" t="s">
        <v>340</v>
      </c>
      <c r="G20" s="35"/>
      <c r="H20" s="35" t="s">
        <v>284</v>
      </c>
      <c r="I20" s="35" t="s">
        <v>285</v>
      </c>
      <c r="J20" s="49"/>
    </row>
    <row r="21" spans="1:10" ht="43.2">
      <c r="A21" s="35">
        <v>17</v>
      </c>
      <c r="B21" s="49" t="s">
        <v>176</v>
      </c>
      <c r="C21" s="29" t="s">
        <v>96</v>
      </c>
      <c r="D21" s="35" t="s">
        <v>286</v>
      </c>
      <c r="E21" s="35" t="s">
        <v>340</v>
      </c>
      <c r="F21" s="49">
        <v>0</v>
      </c>
      <c r="G21" s="49"/>
      <c r="H21" s="35" t="s">
        <v>284</v>
      </c>
      <c r="I21" s="35" t="s">
        <v>287</v>
      </c>
      <c r="J21" s="49"/>
    </row>
    <row r="22" spans="1:10" ht="43.2">
      <c r="A22" s="49">
        <v>18</v>
      </c>
      <c r="B22" s="29" t="s">
        <v>190</v>
      </c>
      <c r="C22" s="49" t="s">
        <v>245</v>
      </c>
      <c r="D22" s="35" t="s">
        <v>124</v>
      </c>
      <c r="E22" s="35" t="s">
        <v>364</v>
      </c>
      <c r="F22" s="49">
        <v>0</v>
      </c>
      <c r="G22" s="49"/>
      <c r="H22" s="49" t="s">
        <v>247</v>
      </c>
      <c r="I22" s="35" t="s">
        <v>248</v>
      </c>
      <c r="J22" s="35" t="s">
        <v>288</v>
      </c>
    </row>
    <row r="23" spans="1:10" s="63" customFormat="1" ht="57.6">
      <c r="A23" s="35">
        <v>19</v>
      </c>
      <c r="B23" s="35" t="s">
        <v>166</v>
      </c>
      <c r="C23" s="35" t="s">
        <v>83</v>
      </c>
      <c r="D23" s="35" t="s">
        <v>292</v>
      </c>
      <c r="E23" s="35" t="s">
        <v>347</v>
      </c>
      <c r="F23" s="35">
        <v>0</v>
      </c>
      <c r="G23" s="35"/>
      <c r="H23" s="35" t="s">
        <v>252</v>
      </c>
      <c r="I23" s="35" t="s">
        <v>293</v>
      </c>
      <c r="J23" s="35" t="s">
        <v>294</v>
      </c>
    </row>
    <row r="24" spans="1:10" ht="172.5" customHeight="1">
      <c r="A24" s="49">
        <v>20</v>
      </c>
      <c r="B24" s="29" t="s">
        <v>161</v>
      </c>
      <c r="C24" s="66" t="s">
        <v>87</v>
      </c>
      <c r="D24" s="29" t="s">
        <v>134</v>
      </c>
      <c r="E24" s="29" t="s">
        <v>355</v>
      </c>
      <c r="F24" s="66">
        <v>0</v>
      </c>
      <c r="G24" s="66"/>
      <c r="H24" s="29" t="s">
        <v>249</v>
      </c>
      <c r="I24" s="29" t="s">
        <v>295</v>
      </c>
      <c r="J24" s="35" t="s">
        <v>297</v>
      </c>
    </row>
    <row r="25" spans="1:10" ht="43.2">
      <c r="A25" s="35">
        <v>21</v>
      </c>
      <c r="B25" s="29" t="s">
        <v>163</v>
      </c>
      <c r="C25" s="66" t="s">
        <v>87</v>
      </c>
      <c r="D25" s="29" t="s">
        <v>296</v>
      </c>
      <c r="E25" s="66" t="s">
        <v>356</v>
      </c>
      <c r="F25" s="66">
        <v>0</v>
      </c>
      <c r="G25" s="66"/>
      <c r="H25" s="29" t="s">
        <v>249</v>
      </c>
      <c r="I25" s="29" t="s">
        <v>295</v>
      </c>
      <c r="J25" s="35" t="s">
        <v>288</v>
      </c>
    </row>
    <row r="26" spans="1:10" ht="43.2">
      <c r="A26" s="49">
        <v>22</v>
      </c>
      <c r="B26" s="29" t="s">
        <v>189</v>
      </c>
      <c r="C26" s="35" t="s">
        <v>88</v>
      </c>
      <c r="D26" s="35" t="s">
        <v>298</v>
      </c>
      <c r="E26" s="49" t="s">
        <v>359</v>
      </c>
      <c r="F26" s="49">
        <v>0</v>
      </c>
      <c r="G26" s="49"/>
      <c r="H26" s="49" t="s">
        <v>257</v>
      </c>
      <c r="I26" s="35" t="s">
        <v>320</v>
      </c>
      <c r="J26" s="49" t="s">
        <v>271</v>
      </c>
    </row>
    <row r="27" spans="1:10" ht="57.6">
      <c r="A27" s="35">
        <v>23</v>
      </c>
      <c r="B27" s="49" t="s">
        <v>172</v>
      </c>
      <c r="C27" s="29" t="s">
        <v>76</v>
      </c>
      <c r="D27" s="29" t="s">
        <v>140</v>
      </c>
      <c r="E27" s="71" t="s">
        <v>371</v>
      </c>
      <c r="F27" s="49">
        <v>0</v>
      </c>
      <c r="G27" s="35" t="s">
        <v>372</v>
      </c>
      <c r="H27" s="49" t="s">
        <v>242</v>
      </c>
      <c r="I27" s="35" t="s">
        <v>299</v>
      </c>
      <c r="J27" s="49" t="s">
        <v>360</v>
      </c>
    </row>
    <row r="28" spans="1:10" ht="79.5" customHeight="1">
      <c r="A28" s="49">
        <v>24</v>
      </c>
      <c r="B28" s="49" t="s">
        <v>171</v>
      </c>
      <c r="C28" s="29" t="s">
        <v>300</v>
      </c>
      <c r="D28" s="35" t="s">
        <v>301</v>
      </c>
      <c r="E28" s="71" t="s">
        <v>352</v>
      </c>
      <c r="F28" s="49">
        <v>0</v>
      </c>
      <c r="G28" s="49"/>
      <c r="H28" s="35" t="s">
        <v>302</v>
      </c>
      <c r="I28" s="35" t="s">
        <v>303</v>
      </c>
      <c r="J28" s="49" t="s">
        <v>306</v>
      </c>
    </row>
    <row r="29" spans="1:10" ht="60" customHeight="1">
      <c r="A29" s="35">
        <v>25</v>
      </c>
      <c r="B29" s="49" t="s">
        <v>181</v>
      </c>
      <c r="C29" s="35" t="s">
        <v>103</v>
      </c>
      <c r="D29" s="35" t="s">
        <v>304</v>
      </c>
      <c r="E29" s="35" t="s">
        <v>351</v>
      </c>
      <c r="F29" s="35">
        <v>0</v>
      </c>
      <c r="G29" s="35"/>
      <c r="H29" s="35" t="s">
        <v>302</v>
      </c>
      <c r="I29" s="35" t="s">
        <v>305</v>
      </c>
      <c r="J29" s="35" t="s">
        <v>307</v>
      </c>
    </row>
    <row r="30" spans="1:10" ht="72">
      <c r="A30" s="49">
        <v>26</v>
      </c>
      <c r="B30" s="49" t="s">
        <v>199</v>
      </c>
      <c r="C30" s="49" t="s">
        <v>97</v>
      </c>
      <c r="D30" s="35" t="s">
        <v>308</v>
      </c>
      <c r="E30" s="35" t="s">
        <v>348</v>
      </c>
      <c r="F30" s="35" t="s">
        <v>349</v>
      </c>
      <c r="G30" s="35"/>
      <c r="H30" s="35" t="s">
        <v>309</v>
      </c>
      <c r="I30" s="35" t="s">
        <v>310</v>
      </c>
      <c r="J30" s="35" t="s">
        <v>311</v>
      </c>
    </row>
    <row r="31" spans="1:10" ht="100.8">
      <c r="A31" s="35">
        <v>27</v>
      </c>
      <c r="B31" s="49" t="s">
        <v>186</v>
      </c>
      <c r="C31" s="49" t="s">
        <v>157</v>
      </c>
      <c r="D31" s="35" t="s">
        <v>158</v>
      </c>
      <c r="E31" s="35" t="s">
        <v>350</v>
      </c>
      <c r="F31" s="49">
        <v>0</v>
      </c>
      <c r="G31" s="49"/>
      <c r="H31" s="35" t="s">
        <v>312</v>
      </c>
      <c r="I31" s="35" t="s">
        <v>313</v>
      </c>
      <c r="J31" s="35"/>
    </row>
    <row r="32" spans="1:10" ht="86.4">
      <c r="A32" s="49">
        <v>28</v>
      </c>
      <c r="B32" s="49" t="s">
        <v>170</v>
      </c>
      <c r="C32" s="49" t="s">
        <v>99</v>
      </c>
      <c r="D32" s="49" t="s">
        <v>314</v>
      </c>
      <c r="E32" s="35" t="s">
        <v>379</v>
      </c>
      <c r="F32" s="49">
        <v>0</v>
      </c>
      <c r="G32" s="49"/>
      <c r="H32" s="35" t="s">
        <v>312</v>
      </c>
      <c r="I32" s="35" t="s">
        <v>315</v>
      </c>
      <c r="J32" s="35" t="s">
        <v>316</v>
      </c>
    </row>
    <row r="33" spans="1:10" ht="84.75" customHeight="1">
      <c r="A33" s="35">
        <v>29</v>
      </c>
      <c r="B33" s="49" t="s">
        <v>167</v>
      </c>
      <c r="C33" s="49" t="s">
        <v>79</v>
      </c>
      <c r="D33" s="49" t="s">
        <v>109</v>
      </c>
      <c r="E33" s="49">
        <v>1</v>
      </c>
      <c r="F33" s="49">
        <v>0</v>
      </c>
      <c r="G33" s="49"/>
      <c r="H33" s="35" t="s">
        <v>317</v>
      </c>
      <c r="I33" s="35" t="s">
        <v>319</v>
      </c>
      <c r="J33" s="35" t="s">
        <v>318</v>
      </c>
    </row>
    <row r="34" spans="1:10" ht="102.75" customHeight="1">
      <c r="A34" s="49">
        <v>30</v>
      </c>
      <c r="B34" s="49" t="s">
        <v>187</v>
      </c>
      <c r="C34" s="49" t="s">
        <v>327</v>
      </c>
      <c r="D34" s="35" t="s">
        <v>117</v>
      </c>
      <c r="E34" s="35" t="s">
        <v>366</v>
      </c>
      <c r="F34" s="49">
        <v>0</v>
      </c>
      <c r="G34" s="49"/>
      <c r="H34" s="35" t="s">
        <v>263</v>
      </c>
      <c r="I34" s="35" t="s">
        <v>329</v>
      </c>
      <c r="J34" s="35" t="s">
        <v>367</v>
      </c>
    </row>
    <row r="35" spans="1:10">
      <c r="A35" s="35">
        <v>31</v>
      </c>
      <c r="B35" s="49"/>
      <c r="C35" s="49"/>
      <c r="D35" s="49"/>
      <c r="E35" s="49"/>
      <c r="F35" s="49"/>
      <c r="G35" s="49"/>
      <c r="H35" s="49"/>
      <c r="I35" s="49"/>
      <c r="J35" s="49"/>
    </row>
    <row r="36" spans="1:10">
      <c r="A36" s="49">
        <v>32</v>
      </c>
      <c r="B36" s="49"/>
      <c r="C36" s="49"/>
      <c r="D36" s="49"/>
      <c r="E36" s="49"/>
      <c r="F36" s="49"/>
      <c r="G36" s="49"/>
      <c r="H36" s="49"/>
      <c r="I36" s="49"/>
      <c r="J36" s="49"/>
    </row>
  </sheetData>
  <autoFilter ref="A4:J36"/>
  <mergeCells count="2">
    <mergeCell ref="A1:I1"/>
    <mergeCell ref="A2:I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37"/>
  <sheetViews>
    <sheetView topLeftCell="A3" workbookViewId="0">
      <selection activeCell="J13" sqref="J13"/>
    </sheetView>
  </sheetViews>
  <sheetFormatPr defaultColWidth="8.88671875" defaultRowHeight="13.8"/>
  <cols>
    <col min="1" max="1" width="6.88671875" style="156" customWidth="1"/>
    <col min="2" max="2" width="28.5546875" style="156" customWidth="1"/>
    <col min="3" max="3" width="21.6640625" style="156" customWidth="1"/>
    <col min="4" max="4" width="55.5546875" style="156" customWidth="1"/>
    <col min="5" max="5" width="8.88671875" style="156"/>
    <col min="6" max="6" width="14.109375" style="156" hidden="1" customWidth="1"/>
    <col min="7" max="7" width="14" style="156" hidden="1" customWidth="1"/>
    <col min="8" max="8" width="15.44140625" style="156" customWidth="1"/>
    <col min="9" max="9" width="8.88671875" style="156"/>
    <col min="10" max="10" width="12.6640625" style="156" customWidth="1"/>
    <col min="11" max="11" width="16.33203125" style="156" customWidth="1"/>
    <col min="12" max="12" width="8.88671875" style="156"/>
    <col min="13" max="13" width="16.109375" style="156" customWidth="1"/>
    <col min="14" max="16384" width="8.88671875" style="156"/>
  </cols>
  <sheetData>
    <row r="2" spans="1:11">
      <c r="A2" s="409" t="s">
        <v>513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</row>
    <row r="3" spans="1:11">
      <c r="A3" s="157"/>
      <c r="B3" s="157"/>
      <c r="C3" s="157"/>
      <c r="D3" s="157"/>
      <c r="E3" s="157"/>
      <c r="F3" s="157"/>
      <c r="G3" s="157"/>
      <c r="H3" s="157"/>
      <c r="I3" s="157"/>
      <c r="J3" s="195"/>
      <c r="K3" s="195"/>
    </row>
    <row r="4" spans="1:11">
      <c r="B4" s="158" t="s">
        <v>514</v>
      </c>
      <c r="D4" s="200">
        <f>J30</f>
        <v>2.5602469135802468</v>
      </c>
    </row>
    <row r="5" spans="1:11">
      <c r="B5" s="158" t="s">
        <v>515</v>
      </c>
      <c r="D5" s="201"/>
    </row>
    <row r="6" spans="1:11">
      <c r="B6" s="158" t="s">
        <v>516</v>
      </c>
      <c r="D6" s="201">
        <v>10</v>
      </c>
    </row>
    <row r="7" spans="1:11">
      <c r="B7" s="159"/>
    </row>
    <row r="9" spans="1:11" ht="86.4">
      <c r="A9" s="160"/>
      <c r="B9" s="161" t="s">
        <v>485</v>
      </c>
      <c r="C9" s="161" t="s">
        <v>1</v>
      </c>
      <c r="D9" s="161" t="s">
        <v>2</v>
      </c>
      <c r="E9" s="161" t="s">
        <v>138</v>
      </c>
      <c r="F9" s="161" t="s">
        <v>504</v>
      </c>
      <c r="G9" s="161" t="s">
        <v>507</v>
      </c>
      <c r="H9" s="161" t="s">
        <v>137</v>
      </c>
      <c r="I9" s="161" t="s">
        <v>517</v>
      </c>
      <c r="J9" s="162" t="s">
        <v>518</v>
      </c>
      <c r="K9" s="163" t="s">
        <v>519</v>
      </c>
    </row>
    <row r="10" spans="1:11" ht="14.4">
      <c r="A10" s="164" t="s">
        <v>235</v>
      </c>
      <c r="B10" s="164" t="s">
        <v>486</v>
      </c>
      <c r="C10" s="165"/>
      <c r="D10" s="165"/>
      <c r="E10" s="165"/>
      <c r="F10" s="165"/>
      <c r="G10" s="165"/>
      <c r="H10" s="165"/>
      <c r="I10" s="165"/>
      <c r="J10" s="164" t="s">
        <v>520</v>
      </c>
      <c r="K10" s="164" t="s">
        <v>521</v>
      </c>
    </row>
    <row r="11" spans="1:11" ht="43.2">
      <c r="A11" s="166">
        <v>1</v>
      </c>
      <c r="B11" s="167" t="s">
        <v>172</v>
      </c>
      <c r="C11" s="168" t="s">
        <v>76</v>
      </c>
      <c r="D11" s="168" t="s">
        <v>140</v>
      </c>
      <c r="E11" s="168" t="s">
        <v>141</v>
      </c>
      <c r="F11" s="169">
        <v>6226473.1600000001</v>
      </c>
      <c r="G11" s="170">
        <v>4824576.42</v>
      </c>
      <c r="H11" s="170">
        <v>2864745.85</v>
      </c>
      <c r="I11" s="171">
        <v>10000</v>
      </c>
      <c r="J11" s="196">
        <f t="shared" ref="J11:J27" si="0">H11/I11</f>
        <v>286.47458499999999</v>
      </c>
      <c r="K11" s="197">
        <f>($D$4/J11)*$D$6</f>
        <v>8.9370821972924647E-2</v>
      </c>
    </row>
    <row r="12" spans="1:11" ht="14.4">
      <c r="A12" s="166">
        <v>2</v>
      </c>
      <c r="B12" s="167" t="s">
        <v>175</v>
      </c>
      <c r="C12" s="172" t="s">
        <v>77</v>
      </c>
      <c r="D12" s="172" t="s">
        <v>106</v>
      </c>
      <c r="E12" s="172" t="s">
        <v>141</v>
      </c>
      <c r="F12" s="173">
        <v>12392826.869999999</v>
      </c>
      <c r="G12" s="174" t="s">
        <v>522</v>
      </c>
      <c r="H12" s="174">
        <v>4800000</v>
      </c>
      <c r="I12" s="175">
        <v>50000</v>
      </c>
      <c r="J12" s="196">
        <f t="shared" si="0"/>
        <v>96</v>
      </c>
      <c r="K12" s="197">
        <f t="shared" ref="K12:K27" si="1">($D$4/J12)*$D$6</f>
        <v>0.26669238683127572</v>
      </c>
    </row>
    <row r="13" spans="1:11" ht="28.8">
      <c r="A13" s="166">
        <v>3</v>
      </c>
      <c r="B13" s="167" t="s">
        <v>186</v>
      </c>
      <c r="C13" s="172" t="s">
        <v>157</v>
      </c>
      <c r="D13" s="172" t="s">
        <v>158</v>
      </c>
      <c r="E13" s="172" t="s">
        <v>141</v>
      </c>
      <c r="F13" s="176">
        <v>1300000</v>
      </c>
      <c r="G13" s="176">
        <v>1025203.26</v>
      </c>
      <c r="H13" s="176">
        <v>717642.28</v>
      </c>
      <c r="I13" s="175">
        <v>420</v>
      </c>
      <c r="J13" s="196">
        <f t="shared" si="0"/>
        <v>1708.6720952380954</v>
      </c>
      <c r="K13" s="197">
        <f t="shared" si="1"/>
        <v>1.4983839911211803E-2</v>
      </c>
    </row>
    <row r="14" spans="1:11" ht="14.4">
      <c r="A14" s="166">
        <v>4</v>
      </c>
      <c r="B14" s="167" t="s">
        <v>167</v>
      </c>
      <c r="C14" s="172" t="s">
        <v>79</v>
      </c>
      <c r="D14" s="172" t="s">
        <v>109</v>
      </c>
      <c r="E14" s="172" t="s">
        <v>141</v>
      </c>
      <c r="F14" s="174">
        <v>2125194</v>
      </c>
      <c r="G14" s="174">
        <v>1559000</v>
      </c>
      <c r="H14" s="174">
        <v>935400</v>
      </c>
      <c r="I14" s="175">
        <v>2000</v>
      </c>
      <c r="J14" s="196">
        <f t="shared" si="0"/>
        <v>467.7</v>
      </c>
      <c r="K14" s="197">
        <f t="shared" si="1"/>
        <v>5.474122115844017E-2</v>
      </c>
    </row>
    <row r="15" spans="1:11" ht="43.2">
      <c r="A15" s="166">
        <v>5</v>
      </c>
      <c r="B15" s="167" t="s">
        <v>192</v>
      </c>
      <c r="C15" s="167" t="s">
        <v>80</v>
      </c>
      <c r="D15" s="167" t="s">
        <v>523</v>
      </c>
      <c r="E15" s="167" t="s">
        <v>142</v>
      </c>
      <c r="F15" s="169">
        <v>806808.8</v>
      </c>
      <c r="G15" s="170">
        <v>766189.8</v>
      </c>
      <c r="H15" s="174">
        <v>500000</v>
      </c>
      <c r="I15" s="175">
        <v>700</v>
      </c>
      <c r="J15" s="198">
        <f>H15/I15</f>
        <v>714.28571428571433</v>
      </c>
      <c r="K15" s="197">
        <f t="shared" si="1"/>
        <v>3.5843456790123449E-2</v>
      </c>
    </row>
    <row r="16" spans="1:11" ht="43.2">
      <c r="A16" s="166">
        <v>6</v>
      </c>
      <c r="B16" s="167" t="s">
        <v>183</v>
      </c>
      <c r="C16" s="167" t="s">
        <v>81</v>
      </c>
      <c r="D16" s="167" t="s">
        <v>278</v>
      </c>
      <c r="E16" s="167" t="s">
        <v>142</v>
      </c>
      <c r="F16" s="167"/>
      <c r="G16" s="170"/>
      <c r="H16" s="170">
        <v>500000</v>
      </c>
      <c r="I16" s="171">
        <v>1000</v>
      </c>
      <c r="J16" s="196">
        <f t="shared" si="0"/>
        <v>500</v>
      </c>
      <c r="K16" s="197">
        <f t="shared" si="1"/>
        <v>5.1204938271604938E-2</v>
      </c>
    </row>
    <row r="17" spans="1:13" ht="28.8">
      <c r="A17" s="166">
        <v>7</v>
      </c>
      <c r="B17" s="167" t="s">
        <v>179</v>
      </c>
      <c r="C17" s="167" t="s">
        <v>82</v>
      </c>
      <c r="D17" s="167" t="s">
        <v>112</v>
      </c>
      <c r="E17" s="167" t="s">
        <v>142</v>
      </c>
      <c r="F17" s="170">
        <v>1617491.25</v>
      </c>
      <c r="G17" s="170">
        <v>1315033.54</v>
      </c>
      <c r="H17" s="170">
        <v>750000</v>
      </c>
      <c r="I17" s="171">
        <v>700</v>
      </c>
      <c r="J17" s="196">
        <f t="shared" si="0"/>
        <v>1071.4285714285713</v>
      </c>
      <c r="K17" s="197">
        <f t="shared" si="1"/>
        <v>2.3895637860082308E-2</v>
      </c>
    </row>
    <row r="18" spans="1:13" ht="14.4">
      <c r="A18" s="166">
        <v>8</v>
      </c>
      <c r="B18" s="167" t="s">
        <v>201</v>
      </c>
      <c r="C18" s="167" t="s">
        <v>84</v>
      </c>
      <c r="D18" s="167" t="s">
        <v>113</v>
      </c>
      <c r="E18" s="167" t="s">
        <v>141</v>
      </c>
      <c r="F18" s="167"/>
      <c r="G18" s="170"/>
      <c r="H18" s="170">
        <v>4800000</v>
      </c>
      <c r="I18" s="171">
        <v>6000</v>
      </c>
      <c r="J18" s="196">
        <f t="shared" si="0"/>
        <v>800</v>
      </c>
      <c r="K18" s="197">
        <f t="shared" si="1"/>
        <v>3.2003086419753086E-2</v>
      </c>
    </row>
    <row r="19" spans="1:13" ht="28.8">
      <c r="A19" s="166">
        <v>9</v>
      </c>
      <c r="B19" s="167" t="s">
        <v>166</v>
      </c>
      <c r="C19" s="172" t="s">
        <v>83</v>
      </c>
      <c r="D19" s="172" t="s">
        <v>292</v>
      </c>
      <c r="E19" s="172" t="s">
        <v>142</v>
      </c>
      <c r="F19" s="177">
        <v>4236268.2300000004</v>
      </c>
      <c r="G19" s="174">
        <v>833333.34</v>
      </c>
      <c r="H19" s="174">
        <v>500000</v>
      </c>
      <c r="I19" s="175">
        <v>2000</v>
      </c>
      <c r="J19" s="196">
        <f t="shared" si="0"/>
        <v>250</v>
      </c>
      <c r="K19" s="197">
        <f t="shared" si="1"/>
        <v>0.10240987654320988</v>
      </c>
    </row>
    <row r="20" spans="1:13" ht="28.8">
      <c r="A20" s="205">
        <v>10</v>
      </c>
      <c r="B20" s="206" t="s">
        <v>180</v>
      </c>
      <c r="C20" s="206" t="s">
        <v>84</v>
      </c>
      <c r="D20" s="206" t="s">
        <v>524</v>
      </c>
      <c r="E20" s="206" t="s">
        <v>139</v>
      </c>
      <c r="F20" s="206"/>
      <c r="G20" s="187"/>
      <c r="H20" s="187">
        <v>1986060</v>
      </c>
      <c r="I20" s="188">
        <v>60000</v>
      </c>
      <c r="J20" s="199">
        <f t="shared" si="0"/>
        <v>33.100999999999999</v>
      </c>
      <c r="K20" s="207">
        <f t="shared" si="1"/>
        <v>0.7734651260023101</v>
      </c>
    </row>
    <row r="21" spans="1:13" ht="14.4">
      <c r="A21" s="166">
        <v>11</v>
      </c>
      <c r="B21" s="167" t="s">
        <v>185</v>
      </c>
      <c r="C21" s="172" t="s">
        <v>85</v>
      </c>
      <c r="D21" s="172" t="s">
        <v>116</v>
      </c>
      <c r="E21" s="172" t="s">
        <v>139</v>
      </c>
      <c r="F21" s="172"/>
      <c r="G21" s="174"/>
      <c r="H21" s="174">
        <v>786626.96</v>
      </c>
      <c r="I21" s="175">
        <v>7151</v>
      </c>
      <c r="J21" s="196">
        <f t="shared" si="0"/>
        <v>110.00237169626625</v>
      </c>
      <c r="K21" s="197">
        <f t="shared" si="1"/>
        <v>0.23274470123694141</v>
      </c>
    </row>
    <row r="22" spans="1:13" ht="14.4">
      <c r="A22" s="166">
        <v>12</v>
      </c>
      <c r="B22" s="167" t="s">
        <v>187</v>
      </c>
      <c r="C22" s="172" t="s">
        <v>327</v>
      </c>
      <c r="D22" s="172" t="s">
        <v>117</v>
      </c>
      <c r="E22" s="172" t="s">
        <v>139</v>
      </c>
      <c r="F22" s="172"/>
      <c r="G22" s="174"/>
      <c r="H22" s="174">
        <v>2489834.75</v>
      </c>
      <c r="I22" s="175">
        <v>5000</v>
      </c>
      <c r="J22" s="196">
        <f t="shared" si="0"/>
        <v>497.96695</v>
      </c>
      <c r="K22" s="197">
        <f t="shared" si="1"/>
        <v>5.14139927073523E-2</v>
      </c>
    </row>
    <row r="23" spans="1:13" ht="28.8">
      <c r="A23" s="166">
        <v>13</v>
      </c>
      <c r="B23" s="178" t="s">
        <v>161</v>
      </c>
      <c r="C23" s="179" t="s">
        <v>86</v>
      </c>
      <c r="D23" s="179" t="s">
        <v>134</v>
      </c>
      <c r="E23" s="179" t="s">
        <v>141</v>
      </c>
      <c r="F23" s="180">
        <v>5213796</v>
      </c>
      <c r="G23" s="180">
        <v>3880594</v>
      </c>
      <c r="H23" s="180">
        <v>2328356.4</v>
      </c>
      <c r="I23" s="181">
        <v>18000</v>
      </c>
      <c r="J23" s="196">
        <f t="shared" si="0"/>
        <v>129.35313333333332</v>
      </c>
      <c r="K23" s="197">
        <f t="shared" si="1"/>
        <v>0.19792693440078352</v>
      </c>
    </row>
    <row r="24" spans="1:13" ht="14.4">
      <c r="A24" s="182">
        <v>14</v>
      </c>
      <c r="B24" s="178" t="s">
        <v>162</v>
      </c>
      <c r="C24" s="183" t="s">
        <v>87</v>
      </c>
      <c r="D24" s="183" t="s">
        <v>118</v>
      </c>
      <c r="E24" s="183" t="s">
        <v>142</v>
      </c>
      <c r="F24" s="184">
        <v>1007380</v>
      </c>
      <c r="G24" s="184">
        <v>833333.34</v>
      </c>
      <c r="H24" s="184">
        <v>500000</v>
      </c>
      <c r="I24" s="185">
        <v>1000</v>
      </c>
      <c r="J24" s="196">
        <f t="shared" si="0"/>
        <v>500</v>
      </c>
      <c r="K24" s="197">
        <f t="shared" si="1"/>
        <v>5.1204938271604938E-2</v>
      </c>
    </row>
    <row r="25" spans="1:13" ht="28.8">
      <c r="A25" s="166">
        <v>15</v>
      </c>
      <c r="B25" s="178" t="s">
        <v>189</v>
      </c>
      <c r="C25" s="183" t="s">
        <v>88</v>
      </c>
      <c r="D25" s="183" t="s">
        <v>298</v>
      </c>
      <c r="E25" s="183" t="s">
        <v>141</v>
      </c>
      <c r="F25" s="184">
        <v>4581897.8899999997</v>
      </c>
      <c r="G25" s="184">
        <v>3046445.1</v>
      </c>
      <c r="H25" s="184">
        <v>1827867.03</v>
      </c>
      <c r="I25" s="185">
        <v>5400</v>
      </c>
      <c r="J25" s="196">
        <f t="shared" si="0"/>
        <v>338.49389444444444</v>
      </c>
      <c r="K25" s="197">
        <f t="shared" si="1"/>
        <v>7.5636428177892859E-2</v>
      </c>
    </row>
    <row r="26" spans="1:13" ht="43.2">
      <c r="A26" s="166">
        <v>16</v>
      </c>
      <c r="B26" s="167" t="s">
        <v>188</v>
      </c>
      <c r="C26" s="167" t="s">
        <v>89</v>
      </c>
      <c r="D26" s="167" t="s">
        <v>525</v>
      </c>
      <c r="E26" s="167" t="s">
        <v>142</v>
      </c>
      <c r="F26" s="186">
        <v>1500000</v>
      </c>
      <c r="G26" s="186">
        <v>833333</v>
      </c>
      <c r="H26" s="186">
        <v>482048.58</v>
      </c>
      <c r="I26" s="171">
        <v>2500</v>
      </c>
      <c r="J26" s="196">
        <f t="shared" si="0"/>
        <v>192.81943200000001</v>
      </c>
      <c r="K26" s="197">
        <f t="shared" si="1"/>
        <v>0.13277950707687214</v>
      </c>
      <c r="L26" s="156">
        <v>199.99</v>
      </c>
    </row>
    <row r="27" spans="1:13" ht="43.2">
      <c r="A27" s="166">
        <v>17</v>
      </c>
      <c r="B27" s="167" t="s">
        <v>184</v>
      </c>
      <c r="C27" s="172" t="s">
        <v>90</v>
      </c>
      <c r="D27" s="172" t="s">
        <v>526</v>
      </c>
      <c r="E27" s="172" t="s">
        <v>139</v>
      </c>
      <c r="F27" s="172"/>
      <c r="G27" s="174"/>
      <c r="H27" s="170">
        <v>1138435.6000000001</v>
      </c>
      <c r="I27" s="175">
        <v>5000</v>
      </c>
      <c r="J27" s="196">
        <f t="shared" si="0"/>
        <v>227.68712000000002</v>
      </c>
      <c r="K27" s="197">
        <f t="shared" si="1"/>
        <v>0.11244583855161622</v>
      </c>
      <c r="L27" s="156">
        <v>227.68</v>
      </c>
    </row>
    <row r="28" spans="1:13" ht="28.8">
      <c r="A28" s="166">
        <v>18</v>
      </c>
      <c r="B28" s="167" t="s">
        <v>191</v>
      </c>
      <c r="C28" s="167" t="s">
        <v>91</v>
      </c>
      <c r="D28" s="167" t="s">
        <v>246</v>
      </c>
      <c r="E28" s="167" t="s">
        <v>142</v>
      </c>
      <c r="F28" s="170">
        <v>348389.24</v>
      </c>
      <c r="G28" s="170">
        <v>341389.24</v>
      </c>
      <c r="H28" s="170">
        <v>238972.46</v>
      </c>
      <c r="I28" s="171">
        <v>2298</v>
      </c>
      <c r="J28" s="196">
        <f>H28/I28</f>
        <v>103.99149695387293</v>
      </c>
      <c r="K28" s="197">
        <f>($D$4/J28)*$D$6</f>
        <v>0.24619771698409967</v>
      </c>
    </row>
    <row r="29" spans="1:13" ht="14.4">
      <c r="A29" s="166">
        <v>19</v>
      </c>
      <c r="B29" s="167" t="s">
        <v>190</v>
      </c>
      <c r="C29" s="167" t="s">
        <v>91</v>
      </c>
      <c r="D29" s="167" t="s">
        <v>124</v>
      </c>
      <c r="E29" s="167" t="s">
        <v>142</v>
      </c>
      <c r="F29" s="170">
        <v>1033462</v>
      </c>
      <c r="G29" s="170">
        <v>1010554</v>
      </c>
      <c r="H29" s="170">
        <v>707387.78</v>
      </c>
      <c r="I29" s="171">
        <v>5745</v>
      </c>
      <c r="J29" s="196">
        <f>H29/I29</f>
        <v>123.13103220191471</v>
      </c>
      <c r="K29" s="197">
        <f>($D$4/J29)*$D$6</f>
        <v>0.20792864867581567</v>
      </c>
    </row>
    <row r="30" spans="1:13" ht="14.4">
      <c r="A30" s="166">
        <v>20</v>
      </c>
      <c r="B30" s="167" t="s">
        <v>165</v>
      </c>
      <c r="C30" s="167" t="s">
        <v>92</v>
      </c>
      <c r="D30" s="167" t="s">
        <v>125</v>
      </c>
      <c r="E30" s="167" t="s">
        <v>141</v>
      </c>
      <c r="F30" s="167"/>
      <c r="G30" s="170"/>
      <c r="H30" s="187">
        <v>622140</v>
      </c>
      <c r="I30" s="188">
        <v>243000</v>
      </c>
      <c r="J30" s="196">
        <f t="shared" ref="J30:J37" si="2">H30/I30</f>
        <v>2.5602469135802468</v>
      </c>
      <c r="K30" s="197">
        <f t="shared" ref="K30:K37" si="3">($D$4/J30)*$D$6</f>
        <v>10</v>
      </c>
    </row>
    <row r="31" spans="1:13" ht="72">
      <c r="A31" s="166">
        <v>21</v>
      </c>
      <c r="B31" s="167" t="s">
        <v>177</v>
      </c>
      <c r="C31" s="167" t="s">
        <v>93</v>
      </c>
      <c r="D31" s="167" t="s">
        <v>527</v>
      </c>
      <c r="E31" s="167" t="s">
        <v>139</v>
      </c>
      <c r="F31" s="169">
        <v>3481331.67</v>
      </c>
      <c r="G31" s="170">
        <v>3481333.67</v>
      </c>
      <c r="H31" s="170">
        <v>2436936.16</v>
      </c>
      <c r="I31" s="171">
        <v>2433</v>
      </c>
      <c r="J31" s="196">
        <f t="shared" si="2"/>
        <v>1001.6178216193999</v>
      </c>
      <c r="K31" s="197">
        <f t="shared" si="3"/>
        <v>2.5561115810029018E-2</v>
      </c>
    </row>
    <row r="32" spans="1:13" ht="43.2">
      <c r="A32" s="166">
        <v>22</v>
      </c>
      <c r="B32" s="167" t="s">
        <v>193</v>
      </c>
      <c r="C32" s="189" t="s">
        <v>95</v>
      </c>
      <c r="D32" s="189" t="s">
        <v>528</v>
      </c>
      <c r="E32" s="189" t="s">
        <v>139</v>
      </c>
      <c r="F32" s="189"/>
      <c r="G32" s="190"/>
      <c r="H32" s="191">
        <v>1165497.3899999999</v>
      </c>
      <c r="I32" s="192">
        <v>80000</v>
      </c>
      <c r="J32" s="199">
        <f>H32/I32</f>
        <v>14.568717374999999</v>
      </c>
      <c r="K32" s="197">
        <f t="shared" si="3"/>
        <v>1.7573591742356434</v>
      </c>
      <c r="L32" s="156">
        <v>20.81</v>
      </c>
      <c r="M32" s="156" t="s">
        <v>529</v>
      </c>
    </row>
    <row r="33" spans="1:11" ht="28.8">
      <c r="A33" s="166">
        <v>23</v>
      </c>
      <c r="B33" s="167" t="s">
        <v>176</v>
      </c>
      <c r="C33" s="172" t="s">
        <v>96</v>
      </c>
      <c r="D33" s="172" t="s">
        <v>530</v>
      </c>
      <c r="E33" s="172" t="s">
        <v>142</v>
      </c>
      <c r="F33" s="172"/>
      <c r="G33" s="174"/>
      <c r="H33" s="174">
        <v>134334.39999999999</v>
      </c>
      <c r="I33" s="175">
        <v>396</v>
      </c>
      <c r="J33" s="196">
        <f t="shared" si="2"/>
        <v>339.22828282828283</v>
      </c>
      <c r="K33" s="197">
        <f t="shared" si="3"/>
        <v>7.54726844187176E-2</v>
      </c>
    </row>
    <row r="34" spans="1:11" ht="43.2">
      <c r="A34" s="166">
        <v>24</v>
      </c>
      <c r="B34" s="167" t="s">
        <v>199</v>
      </c>
      <c r="C34" s="172" t="s">
        <v>97</v>
      </c>
      <c r="D34" s="172" t="s">
        <v>531</v>
      </c>
      <c r="E34" s="172" t="s">
        <v>142</v>
      </c>
      <c r="F34" s="174">
        <v>485876.89</v>
      </c>
      <c r="G34" s="174">
        <v>415710.37</v>
      </c>
      <c r="H34" s="174">
        <v>290997.21999999997</v>
      </c>
      <c r="I34" s="175">
        <v>3446</v>
      </c>
      <c r="J34" s="196">
        <f t="shared" si="2"/>
        <v>84.444927452118392</v>
      </c>
      <c r="K34" s="197">
        <f t="shared" si="3"/>
        <v>0.30318540033466745</v>
      </c>
    </row>
    <row r="35" spans="1:11" ht="72">
      <c r="A35" s="166">
        <v>25</v>
      </c>
      <c r="B35" s="167" t="s">
        <v>173</v>
      </c>
      <c r="C35" s="167" t="s">
        <v>100</v>
      </c>
      <c r="D35" s="167" t="s">
        <v>174</v>
      </c>
      <c r="E35" s="167" t="s">
        <v>139</v>
      </c>
      <c r="F35" s="167"/>
      <c r="G35" s="170"/>
      <c r="H35" s="170">
        <v>2144380</v>
      </c>
      <c r="I35" s="171">
        <v>70000</v>
      </c>
      <c r="J35" s="196">
        <f t="shared" si="2"/>
        <v>30.634</v>
      </c>
      <c r="K35" s="197">
        <f t="shared" si="3"/>
        <v>0.83575338303200586</v>
      </c>
    </row>
    <row r="36" spans="1:11" ht="43.2">
      <c r="A36" s="166">
        <v>26</v>
      </c>
      <c r="B36" s="167" t="s">
        <v>171</v>
      </c>
      <c r="C36" s="172" t="s">
        <v>102</v>
      </c>
      <c r="D36" s="172" t="s">
        <v>133</v>
      </c>
      <c r="E36" s="172" t="s">
        <v>139</v>
      </c>
      <c r="F36" s="172"/>
      <c r="G36" s="174"/>
      <c r="H36" s="174">
        <v>1490712</v>
      </c>
      <c r="I36" s="175">
        <v>120000</v>
      </c>
      <c r="J36" s="196">
        <f t="shared" si="2"/>
        <v>12.422599999999999</v>
      </c>
      <c r="K36" s="197">
        <f t="shared" si="3"/>
        <v>2.0609589889236126</v>
      </c>
    </row>
    <row r="37" spans="1:11" ht="43.2">
      <c r="A37" s="166">
        <v>27</v>
      </c>
      <c r="B37" s="167" t="s">
        <v>181</v>
      </c>
      <c r="C37" s="172" t="s">
        <v>103</v>
      </c>
      <c r="D37" s="172" t="s">
        <v>532</v>
      </c>
      <c r="E37" s="172" t="s">
        <v>139</v>
      </c>
      <c r="F37" s="172"/>
      <c r="G37" s="174"/>
      <c r="H37" s="174">
        <v>2499392</v>
      </c>
      <c r="I37" s="175">
        <v>9004</v>
      </c>
      <c r="J37" s="196">
        <f t="shared" si="2"/>
        <v>277.58685028876056</v>
      </c>
      <c r="K37" s="197">
        <f t="shared" si="3"/>
        <v>9.2232283730909526E-2</v>
      </c>
    </row>
  </sheetData>
  <mergeCells count="2">
    <mergeCell ref="A2:I2"/>
    <mergeCell ref="J2:K2"/>
  </mergeCells>
  <pageMargins left="0.70866141732283472" right="0.70866141732283472" top="0.74803149606299213" bottom="0.74803149606299213" header="0.31496062992125984" footer="0.31496062992125984"/>
  <pageSetup paperSize="9" scale="73" fitToHeight="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L82"/>
  <sheetViews>
    <sheetView topLeftCell="B1" zoomScale="90" zoomScaleNormal="90" workbookViewId="0">
      <selection activeCell="J74" sqref="J74"/>
    </sheetView>
  </sheetViews>
  <sheetFormatPr defaultRowHeight="14.4"/>
  <cols>
    <col min="3" max="3" width="8.88671875" style="50"/>
    <col min="4" max="4" width="57.88671875" customWidth="1"/>
    <col min="5" max="5" width="25.88671875" customWidth="1"/>
    <col min="6" max="6" width="51.33203125" customWidth="1"/>
    <col min="7" max="7" width="30.6640625" customWidth="1"/>
    <col min="8" max="8" width="15.88671875" style="151" hidden="1" customWidth="1"/>
    <col min="9" max="9" width="20" style="151" hidden="1" customWidth="1"/>
    <col min="10" max="10" width="22.5546875" style="151" customWidth="1"/>
    <col min="11" max="11" width="20.88671875" style="127" customWidth="1"/>
    <col min="12" max="12" width="15.33203125" bestFit="1" customWidth="1"/>
  </cols>
  <sheetData>
    <row r="2" spans="3:11">
      <c r="G2" s="98"/>
      <c r="H2" s="141"/>
    </row>
    <row r="3" spans="3:11">
      <c r="G3" s="98"/>
      <c r="H3" s="141"/>
    </row>
    <row r="5" spans="3:11">
      <c r="G5" s="98"/>
      <c r="H5" s="141"/>
    </row>
    <row r="6" spans="3:11">
      <c r="G6" s="98"/>
      <c r="H6" s="141"/>
    </row>
    <row r="7" spans="3:11">
      <c r="D7" s="63" t="s">
        <v>560</v>
      </c>
      <c r="G7" s="98"/>
      <c r="H7" s="141"/>
    </row>
    <row r="8" spans="3:11">
      <c r="D8" s="63" t="s">
        <v>483</v>
      </c>
      <c r="G8" s="98"/>
      <c r="H8" s="141"/>
    </row>
    <row r="9" spans="3:11">
      <c r="D9" s="63" t="s">
        <v>481</v>
      </c>
      <c r="G9" s="98"/>
      <c r="H9" s="141"/>
    </row>
    <row r="10" spans="3:11">
      <c r="D10" s="63" t="s">
        <v>484</v>
      </c>
      <c r="G10" s="98"/>
      <c r="H10" s="141"/>
    </row>
    <row r="11" spans="3:11">
      <c r="G11" s="98"/>
      <c r="H11" s="141"/>
    </row>
    <row r="12" spans="3:11">
      <c r="G12" s="98"/>
      <c r="H12" s="141"/>
    </row>
    <row r="13" spans="3:11" ht="43.2">
      <c r="C13" s="29"/>
      <c r="D13" s="29" t="s">
        <v>485</v>
      </c>
      <c r="E13" s="29" t="s">
        <v>1</v>
      </c>
      <c r="F13" s="29" t="s">
        <v>2</v>
      </c>
      <c r="G13" s="29" t="s">
        <v>138</v>
      </c>
      <c r="H13" s="109" t="s">
        <v>504</v>
      </c>
      <c r="I13" s="109" t="s">
        <v>507</v>
      </c>
      <c r="J13" s="109" t="s">
        <v>137</v>
      </c>
      <c r="K13" s="106" t="s">
        <v>506</v>
      </c>
    </row>
    <row r="14" spans="3:11">
      <c r="C14" s="91" t="s">
        <v>235</v>
      </c>
      <c r="D14" s="91" t="s">
        <v>486</v>
      </c>
      <c r="E14" s="90"/>
      <c r="F14" s="90"/>
      <c r="G14" s="90"/>
      <c r="H14" s="143"/>
      <c r="I14" s="143"/>
      <c r="J14" s="143"/>
      <c r="K14" s="129"/>
    </row>
    <row r="15" spans="3:11" ht="57.6">
      <c r="C15" s="66">
        <v>1</v>
      </c>
      <c r="D15" s="29" t="s">
        <v>172</v>
      </c>
      <c r="E15" s="29" t="s">
        <v>76</v>
      </c>
      <c r="F15" s="29" t="s">
        <v>546</v>
      </c>
      <c r="G15" s="29" t="s">
        <v>141</v>
      </c>
      <c r="H15" s="109">
        <v>6226473.1600000001</v>
      </c>
      <c r="I15" s="109">
        <v>4774576.42</v>
      </c>
      <c r="J15" s="109">
        <v>2864745.85</v>
      </c>
      <c r="K15" s="106">
        <v>0.59999999958500005</v>
      </c>
    </row>
    <row r="16" spans="3:11">
      <c r="C16" s="66">
        <v>2</v>
      </c>
      <c r="D16" s="29" t="s">
        <v>175</v>
      </c>
      <c r="E16" s="29" t="s">
        <v>77</v>
      </c>
      <c r="F16" s="29" t="s">
        <v>106</v>
      </c>
      <c r="G16" s="29" t="s">
        <v>141</v>
      </c>
      <c r="H16" s="109">
        <v>12392826.869999999</v>
      </c>
      <c r="I16" s="109">
        <v>8000000</v>
      </c>
      <c r="J16" s="109">
        <v>4800000</v>
      </c>
      <c r="K16" s="106">
        <v>0.6</v>
      </c>
    </row>
    <row r="17" spans="3:11" ht="28.8">
      <c r="C17" s="66">
        <v>3</v>
      </c>
      <c r="D17" s="29" t="s">
        <v>186</v>
      </c>
      <c r="E17" s="29" t="s">
        <v>157</v>
      </c>
      <c r="F17" s="29" t="s">
        <v>158</v>
      </c>
      <c r="G17" s="29" t="s">
        <v>141</v>
      </c>
      <c r="H17" s="109">
        <v>1300000</v>
      </c>
      <c r="I17" s="109">
        <v>1025203.26</v>
      </c>
      <c r="J17" s="109">
        <v>717642.28</v>
      </c>
      <c r="K17" s="106">
        <v>0.69989999999999997</v>
      </c>
    </row>
    <row r="18" spans="3:11">
      <c r="C18" s="66">
        <v>4</v>
      </c>
      <c r="D18" s="29" t="s">
        <v>167</v>
      </c>
      <c r="E18" s="29" t="s">
        <v>79</v>
      </c>
      <c r="F18" s="29" t="s">
        <v>109</v>
      </c>
      <c r="G18" s="29" t="s">
        <v>141</v>
      </c>
      <c r="H18" s="109">
        <v>2125194</v>
      </c>
      <c r="I18" s="109">
        <v>1559000</v>
      </c>
      <c r="J18" s="109">
        <v>935400</v>
      </c>
      <c r="K18" s="106">
        <v>0.6</v>
      </c>
    </row>
    <row r="19" spans="3:11" ht="43.2">
      <c r="C19" s="66">
        <v>5</v>
      </c>
      <c r="D19" s="29" t="s">
        <v>192</v>
      </c>
      <c r="E19" s="29" t="s">
        <v>80</v>
      </c>
      <c r="F19" s="29" t="s">
        <v>110</v>
      </c>
      <c r="G19" s="29" t="s">
        <v>142</v>
      </c>
      <c r="H19" s="109">
        <v>791808.8</v>
      </c>
      <c r="I19" s="109">
        <v>412255.92</v>
      </c>
      <c r="J19" s="109">
        <v>269029.87</v>
      </c>
      <c r="K19" s="106">
        <v>0.65257980000000004</v>
      </c>
    </row>
    <row r="20" spans="3:11" ht="57.6">
      <c r="C20" s="66">
        <v>6</v>
      </c>
      <c r="D20" s="29" t="s">
        <v>183</v>
      </c>
      <c r="E20" s="29" t="s">
        <v>81</v>
      </c>
      <c r="F20" s="29" t="s">
        <v>111</v>
      </c>
      <c r="G20" s="29" t="s">
        <v>142</v>
      </c>
      <c r="H20" s="144">
        <v>1512777</v>
      </c>
      <c r="I20" s="109">
        <v>559050</v>
      </c>
      <c r="J20" s="109">
        <v>248223.95</v>
      </c>
      <c r="K20" s="106">
        <v>0.44401030103799999</v>
      </c>
    </row>
    <row r="21" spans="3:11" ht="28.8">
      <c r="C21" s="66">
        <v>7</v>
      </c>
      <c r="D21" s="29" t="s">
        <v>179</v>
      </c>
      <c r="E21" s="29" t="s">
        <v>82</v>
      </c>
      <c r="F21" s="29" t="s">
        <v>112</v>
      </c>
      <c r="G21" s="29" t="s">
        <v>142</v>
      </c>
      <c r="H21" s="109">
        <v>1617491.25</v>
      </c>
      <c r="I21" s="109">
        <v>648262.09</v>
      </c>
      <c r="J21" s="109">
        <v>369721.8</v>
      </c>
      <c r="K21" s="106">
        <v>0.57032765871500002</v>
      </c>
    </row>
    <row r="22" spans="3:11" ht="28.8">
      <c r="C22" s="66">
        <v>8</v>
      </c>
      <c r="D22" s="29" t="s">
        <v>201</v>
      </c>
      <c r="E22" s="29" t="s">
        <v>84</v>
      </c>
      <c r="F22" s="29" t="s">
        <v>113</v>
      </c>
      <c r="G22" s="29" t="s">
        <v>141</v>
      </c>
      <c r="H22" s="144">
        <v>11264581.66</v>
      </c>
      <c r="I22" s="109">
        <v>8000000</v>
      </c>
      <c r="J22" s="109">
        <v>4800000</v>
      </c>
      <c r="K22" s="106">
        <v>0.6</v>
      </c>
    </row>
    <row r="23" spans="3:11" ht="43.2">
      <c r="C23" s="66">
        <v>9</v>
      </c>
      <c r="D23" s="29" t="s">
        <v>166</v>
      </c>
      <c r="E23" s="29" t="s">
        <v>83</v>
      </c>
      <c r="F23" s="29" t="s">
        <v>114</v>
      </c>
      <c r="G23" s="29" t="s">
        <v>142</v>
      </c>
      <c r="H23" s="109">
        <v>4236268.2300000004</v>
      </c>
      <c r="I23" s="109">
        <v>833333.34</v>
      </c>
      <c r="J23" s="109">
        <v>500000</v>
      </c>
      <c r="K23" s="106">
        <v>0.59989999999999999</v>
      </c>
    </row>
    <row r="24" spans="3:11" ht="43.2">
      <c r="C24" s="66">
        <v>10</v>
      </c>
      <c r="D24" s="29" t="s">
        <v>180</v>
      </c>
      <c r="E24" s="29" t="s">
        <v>84</v>
      </c>
      <c r="F24" s="29" t="s">
        <v>115</v>
      </c>
      <c r="G24" s="29" t="s">
        <v>139</v>
      </c>
      <c r="H24" s="109">
        <v>4071423</v>
      </c>
      <c r="I24" s="109">
        <v>3310100</v>
      </c>
      <c r="J24" s="109">
        <v>1986060</v>
      </c>
      <c r="K24" s="106">
        <v>0.6</v>
      </c>
    </row>
    <row r="25" spans="3:11">
      <c r="C25" s="66">
        <v>11</v>
      </c>
      <c r="D25" s="29" t="s">
        <v>185</v>
      </c>
      <c r="E25" s="29" t="s">
        <v>85</v>
      </c>
      <c r="F25" s="29" t="s">
        <v>116</v>
      </c>
      <c r="G25" s="29" t="s">
        <v>139</v>
      </c>
      <c r="H25" s="109">
        <v>1400000</v>
      </c>
      <c r="I25" s="109">
        <v>1123752.81</v>
      </c>
      <c r="J25" s="109">
        <v>786626.96</v>
      </c>
      <c r="K25" s="106">
        <v>0.69989999999999997</v>
      </c>
    </row>
    <row r="26" spans="3:11">
      <c r="C26" s="66">
        <v>12</v>
      </c>
      <c r="D26" s="29" t="s">
        <v>187</v>
      </c>
      <c r="E26" s="29" t="s">
        <v>327</v>
      </c>
      <c r="F26" s="29" t="s">
        <v>117</v>
      </c>
      <c r="G26" s="29" t="s">
        <v>139</v>
      </c>
      <c r="H26" s="109">
        <v>5332831.42</v>
      </c>
      <c r="I26" s="109">
        <v>4149724.59</v>
      </c>
      <c r="J26" s="109">
        <v>2489834.75</v>
      </c>
      <c r="K26" s="106">
        <v>0.59989999999999999</v>
      </c>
    </row>
    <row r="27" spans="3:11" ht="28.8">
      <c r="C27" s="66">
        <v>13</v>
      </c>
      <c r="D27" s="67" t="s">
        <v>162</v>
      </c>
      <c r="E27" s="67" t="s">
        <v>87</v>
      </c>
      <c r="F27" s="67" t="s">
        <v>118</v>
      </c>
      <c r="G27" s="67" t="s">
        <v>142</v>
      </c>
      <c r="H27" s="110">
        <v>1007726.66</v>
      </c>
      <c r="I27" s="110">
        <v>833680</v>
      </c>
      <c r="J27" s="110">
        <v>500000</v>
      </c>
      <c r="K27" s="222">
        <f>J27/I27</f>
        <v>0.59975050379042316</v>
      </c>
    </row>
    <row r="28" spans="3:11" ht="43.2">
      <c r="C28" s="66">
        <v>14</v>
      </c>
      <c r="D28" s="29" t="s">
        <v>189</v>
      </c>
      <c r="E28" s="29" t="s">
        <v>88</v>
      </c>
      <c r="F28" s="29" t="s">
        <v>120</v>
      </c>
      <c r="G28" s="29" t="s">
        <v>141</v>
      </c>
      <c r="H28" s="109">
        <v>4581897.8899999997</v>
      </c>
      <c r="I28" s="109">
        <v>3046445.1</v>
      </c>
      <c r="J28" s="109">
        <v>1827867.03</v>
      </c>
      <c r="K28" s="106">
        <f>J28/I28</f>
        <v>0.59999999015245675</v>
      </c>
    </row>
    <row r="29" spans="3:11" ht="57.6">
      <c r="C29" s="66">
        <v>15</v>
      </c>
      <c r="D29" s="29" t="s">
        <v>188</v>
      </c>
      <c r="E29" s="29" t="s">
        <v>89</v>
      </c>
      <c r="F29" s="29" t="s">
        <v>121</v>
      </c>
      <c r="G29" s="29" t="s">
        <v>142</v>
      </c>
      <c r="H29" s="109">
        <v>1500000</v>
      </c>
      <c r="I29" s="109">
        <v>803414.3</v>
      </c>
      <c r="J29" s="109">
        <v>482048.58</v>
      </c>
      <c r="K29" s="106">
        <f>J29/I29</f>
        <v>0.6</v>
      </c>
    </row>
    <row r="30" spans="3:11" ht="43.2">
      <c r="C30" s="66">
        <v>16</v>
      </c>
      <c r="D30" s="29" t="s">
        <v>184</v>
      </c>
      <c r="E30" s="29" t="s">
        <v>90</v>
      </c>
      <c r="F30" s="29" t="s">
        <v>122</v>
      </c>
      <c r="G30" s="29" t="s">
        <v>139</v>
      </c>
      <c r="H30" s="109">
        <v>2000393.99</v>
      </c>
      <c r="I30" s="109">
        <v>1626336.58</v>
      </c>
      <c r="J30" s="109">
        <v>1138435.6000000001</v>
      </c>
      <c r="K30" s="106">
        <v>0.69999999630999998</v>
      </c>
    </row>
    <row r="31" spans="3:11" ht="43.2">
      <c r="C31" s="66">
        <v>17</v>
      </c>
      <c r="D31" s="29" t="s">
        <v>191</v>
      </c>
      <c r="E31" s="29" t="s">
        <v>91</v>
      </c>
      <c r="F31" s="29" t="s">
        <v>123</v>
      </c>
      <c r="G31" s="29" t="s">
        <v>142</v>
      </c>
      <c r="H31" s="109">
        <v>348389.24</v>
      </c>
      <c r="I31" s="109">
        <v>341389.24</v>
      </c>
      <c r="J31" s="109">
        <v>238972.46</v>
      </c>
      <c r="K31" s="106">
        <f>J31/I31</f>
        <v>0.69999997656633817</v>
      </c>
    </row>
    <row r="32" spans="3:11">
      <c r="C32" s="66">
        <v>18</v>
      </c>
      <c r="D32" s="29" t="s">
        <v>190</v>
      </c>
      <c r="E32" s="29" t="s">
        <v>91</v>
      </c>
      <c r="F32" s="29" t="s">
        <v>124</v>
      </c>
      <c r="G32" s="29" t="s">
        <v>142</v>
      </c>
      <c r="H32" s="109">
        <v>1033462</v>
      </c>
      <c r="I32" s="109">
        <v>998080.35</v>
      </c>
      <c r="J32" s="109">
        <v>698656.21</v>
      </c>
      <c r="K32" s="106">
        <f>J32/I32</f>
        <v>0.69999996493268302</v>
      </c>
    </row>
    <row r="33" spans="3:12">
      <c r="C33" s="66">
        <v>19</v>
      </c>
      <c r="D33" s="29" t="s">
        <v>165</v>
      </c>
      <c r="E33" s="29" t="s">
        <v>92</v>
      </c>
      <c r="F33" s="29" t="s">
        <v>125</v>
      </c>
      <c r="G33" s="29" t="s">
        <v>141</v>
      </c>
      <c r="H33" s="144">
        <v>1275387</v>
      </c>
      <c r="I33" s="109">
        <v>1036900</v>
      </c>
      <c r="J33" s="109">
        <v>622140</v>
      </c>
      <c r="K33" s="106">
        <f>J33/I33</f>
        <v>0.6</v>
      </c>
    </row>
    <row r="34" spans="3:12" ht="86.4">
      <c r="C34" s="66">
        <v>20</v>
      </c>
      <c r="D34" s="29" t="s">
        <v>177</v>
      </c>
      <c r="E34" s="29" t="s">
        <v>93</v>
      </c>
      <c r="F34" s="29" t="s">
        <v>135</v>
      </c>
      <c r="G34" s="29" t="s">
        <v>139</v>
      </c>
      <c r="H34" s="109">
        <v>3481331.67</v>
      </c>
      <c r="I34" s="109">
        <v>3481333.67</v>
      </c>
      <c r="J34" s="109">
        <v>2436936.16</v>
      </c>
      <c r="K34" s="106">
        <v>0.7</v>
      </c>
    </row>
    <row r="35" spans="3:12" ht="43.2">
      <c r="C35" s="66">
        <v>21</v>
      </c>
      <c r="D35" s="29" t="s">
        <v>176</v>
      </c>
      <c r="E35" s="29" t="s">
        <v>96</v>
      </c>
      <c r="F35" s="29" t="s">
        <v>128</v>
      </c>
      <c r="G35" s="29" t="s">
        <v>142</v>
      </c>
      <c r="H35" s="144">
        <v>281535.52</v>
      </c>
      <c r="I35" s="109">
        <v>223890.67</v>
      </c>
      <c r="J35" s="109">
        <v>134334.39999999999</v>
      </c>
      <c r="K35" s="106">
        <v>0.59999999106699997</v>
      </c>
    </row>
    <row r="36" spans="3:12" ht="43.2">
      <c r="C36" s="66">
        <v>22</v>
      </c>
      <c r="D36" s="29" t="s">
        <v>199</v>
      </c>
      <c r="E36" s="29" t="s">
        <v>97</v>
      </c>
      <c r="F36" s="29" t="s">
        <v>129</v>
      </c>
      <c r="G36" s="29" t="s">
        <v>142</v>
      </c>
      <c r="H36" s="109">
        <v>485876.89</v>
      </c>
      <c r="I36" s="109">
        <v>415710.37</v>
      </c>
      <c r="J36" s="109">
        <v>290997.21999999997</v>
      </c>
      <c r="K36" s="106">
        <v>0.69999990618399999</v>
      </c>
    </row>
    <row r="37" spans="3:12" ht="57.6">
      <c r="C37" s="66">
        <v>23</v>
      </c>
      <c r="D37" s="29" t="s">
        <v>173</v>
      </c>
      <c r="E37" s="29" t="s">
        <v>100</v>
      </c>
      <c r="F37" s="29" t="s">
        <v>174</v>
      </c>
      <c r="G37" s="29" t="s">
        <v>139</v>
      </c>
      <c r="H37" s="144">
        <v>3953712</v>
      </c>
      <c r="I37" s="109">
        <v>3063400</v>
      </c>
      <c r="J37" s="109">
        <v>2144380</v>
      </c>
      <c r="K37" s="106">
        <v>0.7</v>
      </c>
    </row>
    <row r="38" spans="3:12" ht="28.8">
      <c r="C38" s="66">
        <v>24</v>
      </c>
      <c r="D38" s="29" t="s">
        <v>171</v>
      </c>
      <c r="E38" s="29" t="s">
        <v>102</v>
      </c>
      <c r="F38" s="29" t="s">
        <v>133</v>
      </c>
      <c r="G38" s="29" t="s">
        <v>139</v>
      </c>
      <c r="H38" s="109">
        <v>3435390</v>
      </c>
      <c r="I38" s="109">
        <v>2776000</v>
      </c>
      <c r="J38" s="109">
        <v>1490712</v>
      </c>
      <c r="K38" s="106">
        <v>0.53700000000000003</v>
      </c>
    </row>
    <row r="39" spans="3:12" ht="57.6">
      <c r="C39" s="66">
        <v>25</v>
      </c>
      <c r="D39" s="29" t="s">
        <v>181</v>
      </c>
      <c r="E39" s="29" t="s">
        <v>103</v>
      </c>
      <c r="F39" s="29" t="s">
        <v>143</v>
      </c>
      <c r="G39" s="29" t="s">
        <v>139</v>
      </c>
      <c r="H39" s="109">
        <v>3570560</v>
      </c>
      <c r="I39" s="109">
        <v>3570560</v>
      </c>
      <c r="J39" s="109">
        <v>2499392</v>
      </c>
      <c r="K39" s="106">
        <v>0.7</v>
      </c>
    </row>
    <row r="40" spans="3:12" ht="15" thickBot="1">
      <c r="F40" s="123" t="s">
        <v>499</v>
      </c>
      <c r="G40" s="124"/>
      <c r="H40" s="147">
        <f>SUM(H15:H39)</f>
        <v>79227338.25</v>
      </c>
      <c r="I40" s="147">
        <f>SUM(I15:I39)</f>
        <v>56612398.710000001</v>
      </c>
      <c r="J40" s="147">
        <f>SUM(J15:J39)</f>
        <v>35272157.120000005</v>
      </c>
      <c r="K40" s="131" t="s">
        <v>493</v>
      </c>
    </row>
    <row r="41" spans="3:12">
      <c r="F41" s="216" t="s">
        <v>141</v>
      </c>
      <c r="G41" s="6">
        <v>7</v>
      </c>
      <c r="H41" s="148">
        <f>H15+H16+H17+H18+H22+H28+H33</f>
        <v>39166360.579999998</v>
      </c>
      <c r="I41" s="148">
        <f>I15+I16+I17+I18+I22+I28+I33</f>
        <v>27442124.780000001</v>
      </c>
      <c r="J41" s="148">
        <f>J15+J16+J17+J18+J22+J28+J33</f>
        <v>16567795.159999998</v>
      </c>
      <c r="K41" s="138">
        <v>13000000</v>
      </c>
    </row>
    <row r="42" spans="3:12">
      <c r="F42" s="217" t="s">
        <v>142</v>
      </c>
      <c r="G42" s="29">
        <v>10</v>
      </c>
      <c r="H42" s="109">
        <f>H19+H20+H21+H23+H27+H29+H31+H32+H35+H36</f>
        <v>12815335.59</v>
      </c>
      <c r="I42" s="109">
        <f>I19+I20+I21+I23+I27+I29+I31+I32+I35+I36</f>
        <v>6069066.2799999993</v>
      </c>
      <c r="J42" s="109">
        <f>J19+J20+J21+J23+J27+J29+J31+J32+J35+J36</f>
        <v>3731984.49</v>
      </c>
      <c r="K42" s="139">
        <v>5000000</v>
      </c>
    </row>
    <row r="43" spans="3:12">
      <c r="F43" s="217" t="s">
        <v>139</v>
      </c>
      <c r="G43" s="29">
        <v>8</v>
      </c>
      <c r="H43" s="109">
        <f>H24+H25+H26+H30+H34+H37+H38+H39</f>
        <v>27245642.079999998</v>
      </c>
      <c r="I43" s="109">
        <f>I24+I25+I26+I30+I34+I37+I38+I39</f>
        <v>23101207.649999999</v>
      </c>
      <c r="J43" s="109">
        <f>J24+J25+J26+J30+J34+J37+J38+J39</f>
        <v>14972377.470000001</v>
      </c>
      <c r="K43" s="139">
        <v>12080000</v>
      </c>
    </row>
    <row r="44" spans="3:12" ht="15" thickBot="1">
      <c r="F44" s="125" t="s">
        <v>499</v>
      </c>
      <c r="G44" s="126"/>
      <c r="H44" s="149">
        <f>SUM(H41:H43)</f>
        <v>79227338.25</v>
      </c>
      <c r="I44" s="149">
        <f>SUM(I41:I43)</f>
        <v>56612398.710000001</v>
      </c>
      <c r="J44" s="149">
        <f>SUM(J41:J43)</f>
        <v>35272157.119999997</v>
      </c>
      <c r="K44" s="140">
        <f>SUM(K41:K43)</f>
        <v>30080000</v>
      </c>
      <c r="L44" s="140">
        <f>K44-J44</f>
        <v>-5192157.1199999973</v>
      </c>
    </row>
    <row r="45" spans="3:12">
      <c r="E45" s="119"/>
      <c r="F45" s="120"/>
      <c r="G45" s="121"/>
      <c r="H45" s="150"/>
      <c r="I45" s="150"/>
      <c r="J45" s="150"/>
      <c r="K45" s="132"/>
    </row>
    <row r="46" spans="3:12" hidden="1">
      <c r="F46" s="123" t="s">
        <v>512</v>
      </c>
      <c r="G46" s="124"/>
      <c r="H46" s="147" t="e">
        <f>H40-#REF!-#REF!</f>
        <v>#REF!</v>
      </c>
      <c r="I46" s="147" t="e">
        <f>I40-#REF!-#REF!</f>
        <v>#REF!</v>
      </c>
      <c r="J46" s="147" t="e">
        <f>J40-#REF!-#REF!</f>
        <v>#REF!</v>
      </c>
      <c r="K46" s="131" t="s">
        <v>493</v>
      </c>
    </row>
    <row r="47" spans="3:12" hidden="1">
      <c r="F47" s="216" t="s">
        <v>141</v>
      </c>
      <c r="G47" s="6">
        <v>7</v>
      </c>
      <c r="H47" s="148" t="e">
        <f>H41-#REF!</f>
        <v>#REF!</v>
      </c>
      <c r="I47" s="148" t="e">
        <f>I41-#REF!</f>
        <v>#REF!</v>
      </c>
      <c r="J47" s="148" t="e">
        <f>J41-#REF!</f>
        <v>#REF!</v>
      </c>
      <c r="K47" s="138">
        <v>13000000</v>
      </c>
    </row>
    <row r="48" spans="3:12" hidden="1">
      <c r="F48" s="217" t="s">
        <v>142</v>
      </c>
      <c r="G48" s="29">
        <v>10</v>
      </c>
      <c r="H48" s="109">
        <f>H42</f>
        <v>12815335.59</v>
      </c>
      <c r="I48" s="109">
        <f>I42</f>
        <v>6069066.2799999993</v>
      </c>
      <c r="J48" s="109">
        <f>J42</f>
        <v>3731984.49</v>
      </c>
      <c r="K48" s="139">
        <v>5000000</v>
      </c>
    </row>
    <row r="49" spans="3:11" hidden="1">
      <c r="F49" s="217" t="s">
        <v>139</v>
      </c>
      <c r="G49" s="29">
        <v>8</v>
      </c>
      <c r="H49" s="109" t="e">
        <f>H43-#REF!</f>
        <v>#REF!</v>
      </c>
      <c r="I49" s="109" t="e">
        <f>I43-#REF!</f>
        <v>#REF!</v>
      </c>
      <c r="J49" s="109" t="e">
        <f>J43-#REF!</f>
        <v>#REF!</v>
      </c>
      <c r="K49" s="139">
        <v>12080000</v>
      </c>
    </row>
    <row r="50" spans="3:11" ht="15" hidden="1" thickBot="1">
      <c r="F50" s="125" t="str">
        <f>F46</f>
        <v>SUMA PO OCENIE MERYTORYCZNEJ I STOPNIA:</v>
      </c>
      <c r="G50" s="126"/>
      <c r="H50" s="149" t="e">
        <f>SUM(H47:H49)</f>
        <v>#REF!</v>
      </c>
      <c r="I50" s="149" t="e">
        <f t="shared" ref="I50:J50" si="0">SUM(I47:I49)</f>
        <v>#REF!</v>
      </c>
      <c r="J50" s="149" t="e">
        <f t="shared" si="0"/>
        <v>#REF!</v>
      </c>
      <c r="K50" s="140">
        <f>SUM(K47:K49)</f>
        <v>30080000</v>
      </c>
    </row>
    <row r="51" spans="3:11">
      <c r="E51" s="119"/>
      <c r="F51" s="120"/>
      <c r="G51" s="121"/>
      <c r="H51" s="150"/>
      <c r="I51" s="150"/>
      <c r="J51" s="150"/>
      <c r="K51" s="132"/>
    </row>
    <row r="53" spans="3:11" ht="43.2">
      <c r="C53" s="94"/>
      <c r="D53" s="93" t="s">
        <v>561</v>
      </c>
      <c r="E53" s="93" t="s">
        <v>1</v>
      </c>
      <c r="F53" s="93" t="s">
        <v>2</v>
      </c>
      <c r="G53" s="93" t="s">
        <v>138</v>
      </c>
      <c r="H53" s="142" t="s">
        <v>504</v>
      </c>
      <c r="I53" s="142" t="s">
        <v>507</v>
      </c>
      <c r="J53" s="154" t="s">
        <v>137</v>
      </c>
      <c r="K53" s="133"/>
    </row>
    <row r="54" spans="3:11">
      <c r="C54" s="91" t="s">
        <v>235</v>
      </c>
      <c r="D54" s="91" t="s">
        <v>486</v>
      </c>
      <c r="E54" s="96"/>
      <c r="F54" s="96"/>
      <c r="G54" s="96"/>
      <c r="H54" s="152"/>
      <c r="I54" s="152"/>
      <c r="J54" s="152"/>
      <c r="K54" s="134"/>
    </row>
    <row r="55" spans="3:11" ht="28.8">
      <c r="C55" s="95">
        <v>1</v>
      </c>
      <c r="D55" s="114" t="s">
        <v>159</v>
      </c>
      <c r="E55" s="114" t="s">
        <v>74</v>
      </c>
      <c r="F55" s="114" t="s">
        <v>104</v>
      </c>
      <c r="G55" s="114" t="s">
        <v>139</v>
      </c>
      <c r="H55" s="110">
        <v>243652.5</v>
      </c>
      <c r="I55" s="110">
        <v>420152.5</v>
      </c>
      <c r="J55" s="115">
        <v>252091.47</v>
      </c>
      <c r="K55" s="135"/>
    </row>
    <row r="56" spans="3:11" ht="28.8">
      <c r="C56" s="95">
        <v>2</v>
      </c>
      <c r="D56" s="114" t="s">
        <v>160</v>
      </c>
      <c r="E56" s="114" t="s">
        <v>75</v>
      </c>
      <c r="F56" s="114" t="s">
        <v>105</v>
      </c>
      <c r="G56" s="114" t="s">
        <v>139</v>
      </c>
      <c r="H56" s="110">
        <v>2936942.05</v>
      </c>
      <c r="I56" s="110">
        <v>2936942.05</v>
      </c>
      <c r="J56" s="115">
        <v>2055859.42</v>
      </c>
      <c r="K56" s="135"/>
    </row>
    <row r="57" spans="3:11" ht="43.2">
      <c r="C57" s="95">
        <v>3</v>
      </c>
      <c r="D57" s="67" t="s">
        <v>178</v>
      </c>
      <c r="E57" s="67" t="s">
        <v>78</v>
      </c>
      <c r="F57" s="67" t="s">
        <v>107</v>
      </c>
      <c r="G57" s="245" t="s">
        <v>142</v>
      </c>
      <c r="H57" s="110">
        <v>948810</v>
      </c>
      <c r="I57" s="110">
        <v>911610</v>
      </c>
      <c r="J57" s="110">
        <v>638127</v>
      </c>
      <c r="K57" s="135"/>
    </row>
    <row r="58" spans="3:11" ht="28.8">
      <c r="C58" s="95">
        <v>4</v>
      </c>
      <c r="D58" s="114" t="s">
        <v>168</v>
      </c>
      <c r="E58" s="114" t="s">
        <v>79</v>
      </c>
      <c r="F58" s="114" t="s">
        <v>108</v>
      </c>
      <c r="G58" s="114" t="s">
        <v>139</v>
      </c>
      <c r="H58" s="110">
        <v>2889061.49</v>
      </c>
      <c r="I58" s="110">
        <v>2687507.49</v>
      </c>
      <c r="J58" s="115">
        <v>1612504.49</v>
      </c>
      <c r="K58" s="135"/>
    </row>
    <row r="59" spans="3:11" ht="43.2">
      <c r="C59" s="95">
        <v>5</v>
      </c>
      <c r="D59" s="67" t="s">
        <v>163</v>
      </c>
      <c r="E59" s="67" t="s">
        <v>86</v>
      </c>
      <c r="F59" s="67" t="s">
        <v>119</v>
      </c>
      <c r="G59" s="245" t="s">
        <v>141</v>
      </c>
      <c r="H59" s="110">
        <v>9376376</v>
      </c>
      <c r="I59" s="110">
        <v>6272674</v>
      </c>
      <c r="J59" s="110">
        <v>3763604.4</v>
      </c>
      <c r="K59" s="135"/>
    </row>
    <row r="60" spans="3:11" ht="28.8">
      <c r="C60" s="95">
        <v>6</v>
      </c>
      <c r="D60" s="67" t="s">
        <v>164</v>
      </c>
      <c r="E60" s="67" t="s">
        <v>94</v>
      </c>
      <c r="F60" s="67" t="s">
        <v>126</v>
      </c>
      <c r="G60" s="245" t="s">
        <v>142</v>
      </c>
      <c r="H60" s="110">
        <v>521027.65</v>
      </c>
      <c r="I60" s="110">
        <v>521027.65</v>
      </c>
      <c r="J60" s="110">
        <v>364719.33</v>
      </c>
      <c r="K60" s="135"/>
    </row>
    <row r="61" spans="3:11" ht="28.8">
      <c r="C61" s="95">
        <v>7</v>
      </c>
      <c r="D61" s="114" t="s">
        <v>200</v>
      </c>
      <c r="E61" s="114" t="s">
        <v>98</v>
      </c>
      <c r="F61" s="114" t="s">
        <v>130</v>
      </c>
      <c r="G61" s="114" t="s">
        <v>139</v>
      </c>
      <c r="H61" s="110">
        <v>535338.46</v>
      </c>
      <c r="I61" s="110">
        <v>511797.46</v>
      </c>
      <c r="J61" s="115">
        <v>358258.22</v>
      </c>
      <c r="K61" s="135"/>
    </row>
    <row r="62" spans="3:11">
      <c r="C62" s="95">
        <v>8</v>
      </c>
      <c r="D62" s="67" t="s">
        <v>170</v>
      </c>
      <c r="E62" s="67" t="s">
        <v>99</v>
      </c>
      <c r="F62" s="67" t="s">
        <v>131</v>
      </c>
      <c r="G62" s="245" t="s">
        <v>142</v>
      </c>
      <c r="H62" s="110">
        <v>280384.17</v>
      </c>
      <c r="I62" s="110">
        <v>270088.17</v>
      </c>
      <c r="J62" s="110">
        <v>189061.7</v>
      </c>
      <c r="K62" s="135"/>
    </row>
    <row r="63" spans="3:11">
      <c r="H63" s="155">
        <f>SUM(H55:H62)</f>
        <v>17731592.32</v>
      </c>
      <c r="I63" s="155">
        <f t="shared" ref="I63:J63" si="1">SUM(I55:I62)</f>
        <v>14531799.32</v>
      </c>
      <c r="J63" s="155">
        <f t="shared" si="1"/>
        <v>9234226.0299999993</v>
      </c>
    </row>
    <row r="64" spans="3:11">
      <c r="G64" s="98"/>
      <c r="H64" s="153"/>
      <c r="I64" s="153"/>
      <c r="J64" s="153"/>
      <c r="K64" s="136"/>
    </row>
    <row r="65" spans="3:11">
      <c r="G65" s="98"/>
      <c r="H65" s="141"/>
    </row>
    <row r="66" spans="3:11">
      <c r="G66" s="98"/>
      <c r="H66" s="141"/>
    </row>
    <row r="67" spans="3:11" ht="43.2">
      <c r="C67" s="94"/>
      <c r="D67" s="93" t="s">
        <v>488</v>
      </c>
      <c r="E67" s="93" t="s">
        <v>1</v>
      </c>
      <c r="F67" s="93" t="s">
        <v>2</v>
      </c>
      <c r="G67" s="93" t="s">
        <v>138</v>
      </c>
      <c r="H67" s="142" t="s">
        <v>504</v>
      </c>
      <c r="I67" s="142" t="s">
        <v>505</v>
      </c>
      <c r="J67" s="154" t="s">
        <v>137</v>
      </c>
      <c r="K67" s="133"/>
    </row>
    <row r="68" spans="3:11">
      <c r="C68" s="91" t="s">
        <v>235</v>
      </c>
      <c r="D68" s="91" t="s">
        <v>486</v>
      </c>
      <c r="E68" s="96"/>
      <c r="F68" s="96"/>
      <c r="G68" s="96"/>
      <c r="H68" s="152"/>
      <c r="I68" s="152"/>
      <c r="J68" s="152"/>
      <c r="K68" s="134"/>
    </row>
    <row r="69" spans="3:11" ht="100.8">
      <c r="C69" s="97">
        <v>1</v>
      </c>
      <c r="D69" s="244" t="s">
        <v>202</v>
      </c>
      <c r="E69" s="244" t="s">
        <v>101</v>
      </c>
      <c r="F69" s="244" t="s">
        <v>132</v>
      </c>
      <c r="G69" s="244" t="s">
        <v>139</v>
      </c>
      <c r="H69" s="109">
        <v>4009873.01</v>
      </c>
      <c r="I69" s="109">
        <v>4009873.01</v>
      </c>
      <c r="J69" s="5">
        <v>2405923.77</v>
      </c>
      <c r="K69" s="137"/>
    </row>
    <row r="72" spans="3:11" ht="43.2">
      <c r="C72" s="49"/>
      <c r="D72" s="93" t="s">
        <v>562</v>
      </c>
      <c r="E72" s="93" t="s">
        <v>1</v>
      </c>
      <c r="F72" s="93" t="s">
        <v>2</v>
      </c>
      <c r="G72" s="93" t="s">
        <v>138</v>
      </c>
      <c r="H72" s="142" t="s">
        <v>504</v>
      </c>
      <c r="I72" s="142" t="s">
        <v>507</v>
      </c>
      <c r="J72" s="154" t="s">
        <v>137</v>
      </c>
    </row>
    <row r="73" spans="3:11">
      <c r="C73" s="91" t="str">
        <f>C68</f>
        <v>LP</v>
      </c>
      <c r="D73" s="91" t="s">
        <v>486</v>
      </c>
      <c r="E73" s="96"/>
      <c r="F73" s="96"/>
      <c r="G73" s="96"/>
      <c r="H73" s="152"/>
      <c r="I73" s="152"/>
      <c r="J73" s="152"/>
    </row>
    <row r="74" spans="3:11" ht="28.8">
      <c r="C74" s="49">
        <v>1</v>
      </c>
      <c r="D74" s="35" t="str">
        <f>'wynik oceny wstępnej'!D27</f>
        <v>RPZP.04.09.00-32-0005/16</v>
      </c>
      <c r="E74" s="35" t="str">
        <f>'wynik oceny wstępnej'!E27</f>
        <v>GMINA MIASTO SZCZECIN</v>
      </c>
      <c r="F74" s="35" t="str">
        <f>'wynik oceny wstępnej'!F27</f>
        <v>Uzupełnienie infrastruktury Zachodniopomorskiego Szlaku Żeglarskiego na Jeziorze Dąbie</v>
      </c>
      <c r="G74" s="35" t="str">
        <f>'wynik oceny wstępnej'!G27</f>
        <v>a</v>
      </c>
      <c r="H74" s="223">
        <f>'wynik oceny wstępnej'!H27</f>
        <v>5213796</v>
      </c>
      <c r="I74" s="223">
        <f>'wynik oceny wstępnej'!I27</f>
        <v>3880594</v>
      </c>
      <c r="J74" s="223">
        <f>'wynik oceny wstępnej'!J27</f>
        <v>2328356.4</v>
      </c>
    </row>
    <row r="75" spans="3:11" ht="43.2">
      <c r="C75" s="49">
        <v>2</v>
      </c>
      <c r="D75" s="34" t="str">
        <f>'wynik oceny wstępnej'!D36</f>
        <v>RPZP.04.09.00-32-0032/16</v>
      </c>
      <c r="E75" s="34" t="str">
        <f>'wynik oceny wstępnej'!E36</f>
        <v>Miłośnicy tradycji rybołóstwa bałtyckiego w Niechorzu</v>
      </c>
      <c r="F75" s="34" t="str">
        <f>'wynik oceny wstępnej'!F36</f>
        <v>Wzmocnienie potencjału rekreacyjnego i turystycznego Pomorza Zachodniego poprzez
budowę parku etnograficznego w Niechorzu</v>
      </c>
      <c r="G75" s="34" t="str">
        <f>'wynik oceny wstępnej'!G36</f>
        <v>c</v>
      </c>
      <c r="H75" s="223">
        <f>'wynik oceny wstępnej'!H36</f>
        <v>3435794.68</v>
      </c>
      <c r="I75" s="223">
        <f>'wynik oceny wstępnej'!I36</f>
        <v>2775829.01</v>
      </c>
      <c r="J75" s="142">
        <f>'wynik oceny wstępnej'!J36</f>
        <v>1165497.3899999999</v>
      </c>
    </row>
    <row r="76" spans="3:11">
      <c r="J76" s="151">
        <f>SUM(J74:J75)</f>
        <v>3493853.79</v>
      </c>
    </row>
    <row r="78" spans="3:11">
      <c r="E78" s="247" t="s">
        <v>565</v>
      </c>
      <c r="F78" s="247" t="s">
        <v>564</v>
      </c>
    </row>
    <row r="79" spans="3:11" ht="15.6">
      <c r="E79" s="246">
        <f>J44</f>
        <v>35272157.119999997</v>
      </c>
      <c r="F79" s="246">
        <f>J63+J76</f>
        <v>12728079.82</v>
      </c>
      <c r="G79" s="127"/>
    </row>
    <row r="82" spans="6:6" ht="15.6">
      <c r="F82" s="246"/>
    </row>
  </sheetData>
  <autoFilter ref="C13:K44"/>
  <pageMargins left="0.7" right="0.7" top="0.75" bottom="0.75" header="0.3" footer="0.3"/>
  <pageSetup paperSize="8" scale="74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tabSelected="1" view="pageBreakPreview" zoomScale="80" zoomScaleNormal="90" zoomScaleSheetLayoutView="80" workbookViewId="0">
      <selection activeCell="E23" sqref="E23"/>
    </sheetView>
  </sheetViews>
  <sheetFormatPr defaultColWidth="14.6640625" defaultRowHeight="14.4"/>
  <cols>
    <col min="1" max="1" width="5.44140625" style="193" customWidth="1"/>
    <col min="2" max="2" width="29.5546875" style="193" customWidth="1"/>
    <col min="3" max="3" width="21.88671875" style="193" customWidth="1"/>
    <col min="4" max="4" width="44.44140625" style="193" customWidth="1"/>
    <col min="5" max="5" width="16.5546875" style="193" customWidth="1"/>
    <col min="6" max="6" width="17.109375" style="193" customWidth="1"/>
    <col min="7" max="7" width="17" style="193" customWidth="1"/>
    <col min="8" max="8" width="14.6640625" style="220"/>
    <col min="9" max="9" width="14.6640625" style="219"/>
    <col min="10" max="10" width="15.6640625" style="194" hidden="1" customWidth="1"/>
    <col min="11" max="11" width="16.109375" style="194" customWidth="1"/>
    <col min="12" max="16384" width="14.6640625" style="194"/>
  </cols>
  <sheetData>
    <row r="1" spans="1:11" ht="15.6">
      <c r="A1" s="248"/>
      <c r="B1" s="410" t="s">
        <v>635</v>
      </c>
      <c r="C1" s="410"/>
      <c r="D1" s="410"/>
      <c r="E1" s="248"/>
      <c r="F1" s="248"/>
    </row>
    <row r="2" spans="1:11">
      <c r="A2" s="221"/>
    </row>
    <row r="5" spans="1:11">
      <c r="H5" s="224"/>
    </row>
    <row r="6" spans="1:11" ht="30.75" customHeight="1">
      <c r="H6" s="224"/>
    </row>
    <row r="7" spans="1:11" ht="73.5" customHeight="1">
      <c r="C7" s="411" t="s">
        <v>630</v>
      </c>
      <c r="D7" s="411"/>
      <c r="E7" s="411"/>
      <c r="F7" s="411"/>
      <c r="G7" s="411"/>
      <c r="H7" s="224"/>
    </row>
    <row r="8" spans="1:11" ht="15.6">
      <c r="C8" s="410" t="s">
        <v>569</v>
      </c>
      <c r="D8" s="410"/>
      <c r="E8" s="410"/>
      <c r="F8" s="410"/>
      <c r="G8" s="410"/>
      <c r="H8" s="224"/>
    </row>
    <row r="9" spans="1:11" ht="15.6">
      <c r="C9" s="410" t="s">
        <v>566</v>
      </c>
      <c r="D9" s="410"/>
      <c r="E9" s="410"/>
      <c r="F9" s="410"/>
      <c r="G9" s="410"/>
      <c r="H9" s="224"/>
    </row>
    <row r="10" spans="1:11" ht="15.6">
      <c r="C10" s="410" t="s">
        <v>570</v>
      </c>
      <c r="D10" s="410"/>
      <c r="E10" s="410"/>
      <c r="F10" s="410"/>
      <c r="G10" s="410"/>
      <c r="H10" s="224"/>
    </row>
    <row r="11" spans="1:11" ht="15.6">
      <c r="D11" s="248"/>
      <c r="E11" s="248"/>
      <c r="F11" s="248"/>
      <c r="H11" s="224"/>
    </row>
    <row r="12" spans="1:11" ht="28.5" customHeight="1">
      <c r="H12" s="224"/>
    </row>
    <row r="13" spans="1:11" ht="86.4">
      <c r="A13" s="249" t="s">
        <v>568</v>
      </c>
      <c r="B13" s="250" t="s">
        <v>567</v>
      </c>
      <c r="C13" s="250" t="s">
        <v>1</v>
      </c>
      <c r="D13" s="250" t="s">
        <v>2</v>
      </c>
      <c r="E13" s="250" t="s">
        <v>609</v>
      </c>
      <c r="F13" s="250" t="s">
        <v>610</v>
      </c>
      <c r="G13" s="250" t="s">
        <v>611</v>
      </c>
      <c r="H13" s="251" t="s">
        <v>64</v>
      </c>
      <c r="I13" s="252" t="s">
        <v>559</v>
      </c>
      <c r="K13" s="254" t="s">
        <v>612</v>
      </c>
    </row>
    <row r="14" spans="1:11" ht="50.25" customHeight="1">
      <c r="A14" s="285">
        <v>1</v>
      </c>
      <c r="B14" s="286" t="s">
        <v>573</v>
      </c>
      <c r="C14" s="287" t="s">
        <v>571</v>
      </c>
      <c r="D14" s="287" t="s">
        <v>572</v>
      </c>
      <c r="E14" s="288">
        <v>2581801.61</v>
      </c>
      <c r="F14" s="288">
        <v>2581801.61</v>
      </c>
      <c r="G14" s="289">
        <v>2194531.35</v>
      </c>
      <c r="H14" s="290">
        <v>85</v>
      </c>
      <c r="I14" s="291">
        <f>H14/100</f>
        <v>0.85</v>
      </c>
      <c r="J14" s="292"/>
      <c r="K14" s="310" t="s">
        <v>628</v>
      </c>
    </row>
    <row r="15" spans="1:11" ht="39.75" customHeight="1">
      <c r="A15" s="285">
        <v>2</v>
      </c>
      <c r="B15" s="286" t="s">
        <v>574</v>
      </c>
      <c r="C15" s="287" t="s">
        <v>575</v>
      </c>
      <c r="D15" s="287" t="s">
        <v>576</v>
      </c>
      <c r="E15" s="288">
        <v>1455000.41</v>
      </c>
      <c r="F15" s="288">
        <v>1454000.41</v>
      </c>
      <c r="G15" s="289">
        <v>1235900.33</v>
      </c>
      <c r="H15" s="293">
        <v>80.040000000000006</v>
      </c>
      <c r="I15" s="291">
        <f t="shared" ref="I15:I33" si="0">H15/100</f>
        <v>0.80040000000000011</v>
      </c>
      <c r="J15" s="292"/>
      <c r="K15" s="310" t="s">
        <v>628</v>
      </c>
    </row>
    <row r="16" spans="1:11" ht="50.25" customHeight="1">
      <c r="A16" s="285">
        <v>3</v>
      </c>
      <c r="B16" s="286" t="s">
        <v>577</v>
      </c>
      <c r="C16" s="287" t="s">
        <v>578</v>
      </c>
      <c r="D16" s="287" t="s">
        <v>615</v>
      </c>
      <c r="E16" s="288">
        <v>1863570.28</v>
      </c>
      <c r="F16" s="288">
        <v>1863570.28</v>
      </c>
      <c r="G16" s="289">
        <v>1584034.68</v>
      </c>
      <c r="H16" s="290">
        <v>77</v>
      </c>
      <c r="I16" s="291">
        <f t="shared" si="0"/>
        <v>0.77</v>
      </c>
      <c r="J16" s="292"/>
      <c r="K16" s="310" t="s">
        <v>628</v>
      </c>
    </row>
    <row r="17" spans="1:11" ht="36.75" customHeight="1">
      <c r="A17" s="285">
        <v>4</v>
      </c>
      <c r="B17" s="286" t="s">
        <v>579</v>
      </c>
      <c r="C17" s="287" t="s">
        <v>75</v>
      </c>
      <c r="D17" s="287" t="s">
        <v>105</v>
      </c>
      <c r="E17" s="288">
        <v>2737183.18</v>
      </c>
      <c r="F17" s="288">
        <v>2737183.18</v>
      </c>
      <c r="G17" s="289">
        <v>2326605.67</v>
      </c>
      <c r="H17" s="290">
        <v>76</v>
      </c>
      <c r="I17" s="291">
        <f t="shared" si="0"/>
        <v>0.76</v>
      </c>
      <c r="J17" s="292"/>
      <c r="K17" s="310" t="s">
        <v>628</v>
      </c>
    </row>
    <row r="18" spans="1:11" ht="102.6" customHeight="1">
      <c r="A18" s="285">
        <v>5</v>
      </c>
      <c r="B18" s="294" t="s">
        <v>581</v>
      </c>
      <c r="C18" s="287" t="s">
        <v>580</v>
      </c>
      <c r="D18" s="295" t="s">
        <v>631</v>
      </c>
      <c r="E18" s="288">
        <v>2716224.53</v>
      </c>
      <c r="F18" s="288">
        <v>2208312.62</v>
      </c>
      <c r="G18" s="296">
        <v>1766650.09</v>
      </c>
      <c r="H18" s="297">
        <v>74.98</v>
      </c>
      <c r="I18" s="291">
        <f t="shared" si="0"/>
        <v>0.74980000000000002</v>
      </c>
      <c r="J18" s="292"/>
      <c r="K18" s="310" t="s">
        <v>628</v>
      </c>
    </row>
    <row r="19" spans="1:11" ht="57.6" customHeight="1">
      <c r="A19" s="285">
        <v>6</v>
      </c>
      <c r="B19" s="294" t="s">
        <v>582</v>
      </c>
      <c r="C19" s="306" t="s">
        <v>583</v>
      </c>
      <c r="D19" s="287" t="s">
        <v>627</v>
      </c>
      <c r="E19" s="288">
        <v>3233981.33</v>
      </c>
      <c r="F19" s="288">
        <v>3233981.33</v>
      </c>
      <c r="G19" s="307">
        <v>2748884.11</v>
      </c>
      <c r="H19" s="297">
        <v>74.55</v>
      </c>
      <c r="I19" s="291">
        <f t="shared" si="0"/>
        <v>0.74549999999999994</v>
      </c>
      <c r="J19" s="308"/>
      <c r="K19" s="310" t="s">
        <v>628</v>
      </c>
    </row>
    <row r="20" spans="1:11" ht="66.75" customHeight="1">
      <c r="A20" s="311">
        <v>7</v>
      </c>
      <c r="B20" s="294" t="s">
        <v>584</v>
      </c>
      <c r="C20" s="312" t="s">
        <v>74</v>
      </c>
      <c r="D20" s="287" t="s">
        <v>620</v>
      </c>
      <c r="E20" s="288">
        <v>3616283.99</v>
      </c>
      <c r="F20" s="288">
        <v>3579383.99</v>
      </c>
      <c r="G20" s="307">
        <v>2999999.99</v>
      </c>
      <c r="H20" s="297">
        <v>73.849999999999994</v>
      </c>
      <c r="I20" s="291">
        <f t="shared" si="0"/>
        <v>0.73849999999999993</v>
      </c>
      <c r="J20" s="313"/>
      <c r="K20" s="322" t="s">
        <v>632</v>
      </c>
    </row>
    <row r="21" spans="1:11" ht="102.75" customHeight="1">
      <c r="A21" s="314">
        <v>8</v>
      </c>
      <c r="B21" s="315" t="s">
        <v>585</v>
      </c>
      <c r="C21" s="316" t="s">
        <v>614</v>
      </c>
      <c r="D21" s="295" t="s">
        <v>621</v>
      </c>
      <c r="E21" s="317">
        <v>1992237.74</v>
      </c>
      <c r="F21" s="318">
        <v>1992237.74</v>
      </c>
      <c r="G21" s="296">
        <v>1693402.07</v>
      </c>
      <c r="H21" s="319">
        <v>72.09</v>
      </c>
      <c r="I21" s="320">
        <f t="shared" si="0"/>
        <v>0.72089999999999999</v>
      </c>
      <c r="J21" s="292"/>
      <c r="K21" s="321" t="s">
        <v>629</v>
      </c>
    </row>
    <row r="22" spans="1:11" ht="57.75" customHeight="1">
      <c r="A22" s="323">
        <v>9</v>
      </c>
      <c r="B22" s="324" t="s">
        <v>586</v>
      </c>
      <c r="C22" s="325" t="s">
        <v>587</v>
      </c>
      <c r="D22" s="326" t="s">
        <v>622</v>
      </c>
      <c r="E22" s="327">
        <v>1248535.1000000001</v>
      </c>
      <c r="F22" s="327">
        <v>1247920.1000000001</v>
      </c>
      <c r="G22" s="328">
        <v>1060732.07</v>
      </c>
      <c r="H22" s="329">
        <v>68.959999999999994</v>
      </c>
      <c r="I22" s="330">
        <f t="shared" si="0"/>
        <v>0.68959999999999999</v>
      </c>
      <c r="J22" s="331"/>
      <c r="K22" s="332" t="s">
        <v>629</v>
      </c>
    </row>
    <row r="23" spans="1:11" ht="57.75" customHeight="1">
      <c r="A23" s="311">
        <v>10</v>
      </c>
      <c r="B23" s="294" t="s">
        <v>590</v>
      </c>
      <c r="C23" s="339" t="s">
        <v>589</v>
      </c>
      <c r="D23" s="339" t="s">
        <v>625</v>
      </c>
      <c r="E23" s="288">
        <v>3590698.37</v>
      </c>
      <c r="F23" s="288">
        <v>3491419.61</v>
      </c>
      <c r="G23" s="307">
        <v>2967706.66</v>
      </c>
      <c r="H23" s="340">
        <v>68</v>
      </c>
      <c r="I23" s="291">
        <f t="shared" si="0"/>
        <v>0.68</v>
      </c>
      <c r="J23" s="341"/>
      <c r="K23" s="310" t="s">
        <v>634</v>
      </c>
    </row>
    <row r="24" spans="1:11" ht="81" customHeight="1" thickBot="1">
      <c r="A24" s="309">
        <v>11</v>
      </c>
      <c r="B24" s="298" t="s">
        <v>591</v>
      </c>
      <c r="C24" s="342" t="s">
        <v>81</v>
      </c>
      <c r="D24" s="342" t="s">
        <v>624</v>
      </c>
      <c r="E24" s="334">
        <v>2795088.71</v>
      </c>
      <c r="F24" s="334">
        <v>2745088.71</v>
      </c>
      <c r="G24" s="299">
        <v>2333325.38</v>
      </c>
      <c r="H24" s="343">
        <v>67</v>
      </c>
      <c r="I24" s="300">
        <f t="shared" si="0"/>
        <v>0.67</v>
      </c>
      <c r="J24" s="344"/>
      <c r="K24" s="335" t="s">
        <v>634</v>
      </c>
    </row>
    <row r="25" spans="1:11" ht="46.5" customHeight="1">
      <c r="A25" s="263">
        <v>12</v>
      </c>
      <c r="B25" s="264" t="s">
        <v>592</v>
      </c>
      <c r="C25" s="336" t="s">
        <v>626</v>
      </c>
      <c r="D25" s="337" t="s">
        <v>617</v>
      </c>
      <c r="E25" s="305">
        <v>4922883.6900000004</v>
      </c>
      <c r="F25" s="305">
        <v>3887344.46</v>
      </c>
      <c r="G25" s="338">
        <v>2999999.99</v>
      </c>
      <c r="H25" s="333">
        <v>65.760000000000005</v>
      </c>
      <c r="I25" s="266">
        <f t="shared" si="0"/>
        <v>0.65760000000000007</v>
      </c>
      <c r="K25" s="345" t="s">
        <v>205</v>
      </c>
    </row>
    <row r="26" spans="1:11" ht="39" customHeight="1">
      <c r="A26" s="267">
        <v>13</v>
      </c>
      <c r="B26" s="255" t="s">
        <v>593</v>
      </c>
      <c r="C26" s="256" t="s">
        <v>327</v>
      </c>
      <c r="D26" s="256" t="s">
        <v>618</v>
      </c>
      <c r="E26" s="284">
        <v>4304919.7</v>
      </c>
      <c r="F26" s="284">
        <v>3499934.72</v>
      </c>
      <c r="G26" s="257">
        <v>2974944.49</v>
      </c>
      <c r="H26" s="259">
        <v>62.21</v>
      </c>
      <c r="I26" s="258">
        <f t="shared" si="0"/>
        <v>0.62209999999999999</v>
      </c>
      <c r="K26" s="345" t="s">
        <v>205</v>
      </c>
    </row>
    <row r="27" spans="1:11" ht="41.4">
      <c r="A27" s="267">
        <v>14</v>
      </c>
      <c r="B27" s="260" t="s">
        <v>602</v>
      </c>
      <c r="C27" s="268" t="s">
        <v>603</v>
      </c>
      <c r="D27" s="256" t="s">
        <v>619</v>
      </c>
      <c r="E27" s="284">
        <v>5670242.3200000003</v>
      </c>
      <c r="F27" s="284">
        <v>4057871.63</v>
      </c>
      <c r="G27" s="269">
        <v>3000000</v>
      </c>
      <c r="H27" s="262">
        <v>62.05</v>
      </c>
      <c r="I27" s="258">
        <f>H27/100</f>
        <v>0.62049999999999994</v>
      </c>
      <c r="K27" s="345" t="s">
        <v>205</v>
      </c>
    </row>
    <row r="28" spans="1:11" ht="90.75" customHeight="1">
      <c r="A28" s="267">
        <v>15</v>
      </c>
      <c r="B28" s="260" t="s">
        <v>594</v>
      </c>
      <c r="C28" s="265" t="s">
        <v>595</v>
      </c>
      <c r="D28" s="261" t="s">
        <v>633</v>
      </c>
      <c r="E28" s="284">
        <v>2713863.41</v>
      </c>
      <c r="F28" s="284">
        <v>2599780.91</v>
      </c>
      <c r="G28" s="271">
        <v>2209813.75</v>
      </c>
      <c r="H28" s="256">
        <v>60.83</v>
      </c>
      <c r="I28" s="258">
        <f t="shared" si="0"/>
        <v>0.60829999999999995</v>
      </c>
      <c r="K28" s="345" t="s">
        <v>205</v>
      </c>
    </row>
    <row r="29" spans="1:11" ht="84" customHeight="1">
      <c r="A29" s="267">
        <v>16</v>
      </c>
      <c r="B29" s="260" t="s">
        <v>597</v>
      </c>
      <c r="C29" s="268" t="s">
        <v>596</v>
      </c>
      <c r="D29" s="256" t="s">
        <v>598</v>
      </c>
      <c r="E29" s="284">
        <v>5661721.9800000004</v>
      </c>
      <c r="F29" s="284">
        <v>3529411.84</v>
      </c>
      <c r="G29" s="269">
        <v>2999999.95</v>
      </c>
      <c r="H29" s="256">
        <v>56.14</v>
      </c>
      <c r="I29" s="258">
        <f t="shared" si="0"/>
        <v>0.56140000000000001</v>
      </c>
      <c r="K29" s="345" t="s">
        <v>205</v>
      </c>
    </row>
    <row r="30" spans="1:11" ht="73.5" customHeight="1">
      <c r="A30" s="272">
        <v>17</v>
      </c>
      <c r="B30" s="273" t="s">
        <v>600</v>
      </c>
      <c r="C30" s="301" t="s">
        <v>599</v>
      </c>
      <c r="D30" s="302" t="s">
        <v>623</v>
      </c>
      <c r="E30" s="303">
        <v>2491236</v>
      </c>
      <c r="F30" s="303">
        <v>1868610.07</v>
      </c>
      <c r="G30" s="270">
        <v>1494888.04</v>
      </c>
      <c r="H30" s="304">
        <v>56</v>
      </c>
      <c r="I30" s="277">
        <f t="shared" si="0"/>
        <v>0.56000000000000005</v>
      </c>
      <c r="K30" s="345" t="s">
        <v>205</v>
      </c>
    </row>
    <row r="31" spans="1:11" ht="53.25" customHeight="1">
      <c r="A31" s="272">
        <v>18</v>
      </c>
      <c r="B31" s="273" t="s">
        <v>588</v>
      </c>
      <c r="C31" s="274" t="s">
        <v>601</v>
      </c>
      <c r="D31" s="275" t="s">
        <v>613</v>
      </c>
      <c r="E31" s="284">
        <v>750438.99</v>
      </c>
      <c r="F31" s="284">
        <v>750438.99</v>
      </c>
      <c r="G31" s="270">
        <v>637873.13</v>
      </c>
      <c r="H31" s="276">
        <v>53.38</v>
      </c>
      <c r="I31" s="277">
        <f t="shared" si="0"/>
        <v>0.53380000000000005</v>
      </c>
      <c r="K31" s="345" t="s">
        <v>205</v>
      </c>
    </row>
    <row r="32" spans="1:11" ht="50.25" customHeight="1">
      <c r="A32" s="278">
        <v>19</v>
      </c>
      <c r="B32" s="260" t="s">
        <v>605</v>
      </c>
      <c r="C32" s="279" t="s">
        <v>604</v>
      </c>
      <c r="D32" s="279" t="s">
        <v>606</v>
      </c>
      <c r="E32" s="284">
        <v>1444388.69</v>
      </c>
      <c r="F32" s="284">
        <v>1339260.69</v>
      </c>
      <c r="G32" s="280">
        <v>1138371.58</v>
      </c>
      <c r="H32" s="281">
        <v>51</v>
      </c>
      <c r="I32" s="258">
        <f t="shared" si="0"/>
        <v>0.51</v>
      </c>
      <c r="K32" s="345" t="s">
        <v>205</v>
      </c>
    </row>
    <row r="33" spans="1:11" ht="51.75" customHeight="1">
      <c r="A33" s="278">
        <v>20</v>
      </c>
      <c r="B33" s="255" t="s">
        <v>607</v>
      </c>
      <c r="C33" s="256" t="s">
        <v>608</v>
      </c>
      <c r="D33" s="256" t="s">
        <v>616</v>
      </c>
      <c r="E33" s="284">
        <v>2228760</v>
      </c>
      <c r="F33" s="284">
        <v>2228760</v>
      </c>
      <c r="G33" s="282">
        <v>1894446</v>
      </c>
      <c r="H33" s="283">
        <v>49.39</v>
      </c>
      <c r="I33" s="258">
        <f t="shared" si="0"/>
        <v>0.49390000000000001</v>
      </c>
      <c r="K33" s="345" t="s">
        <v>205</v>
      </c>
    </row>
    <row r="39" spans="1:11">
      <c r="E39" s="253">
        <f t="shared" ref="E39:F39" si="1">SUM(E14:E33)</f>
        <v>58019060.030000009</v>
      </c>
      <c r="F39" s="253">
        <f t="shared" si="1"/>
        <v>50896312.890000015</v>
      </c>
      <c r="G39" s="253">
        <f>SUM(G14:G33)</f>
        <v>42262109.330000006</v>
      </c>
    </row>
  </sheetData>
  <sortState ref="A11:J22">
    <sortCondition descending="1" ref="H13"/>
  </sortState>
  <mergeCells count="5">
    <mergeCell ref="C8:G8"/>
    <mergeCell ref="C9:G9"/>
    <mergeCell ref="C10:G10"/>
    <mergeCell ref="C7:G7"/>
    <mergeCell ref="B1:D1"/>
  </mergeCells>
  <pageMargins left="0.70866141732283472" right="0.70866141732283472" top="0.74803149606299213" bottom="0.74803149606299213" header="0.31496062992125984" footer="0.31496062992125984"/>
  <pageSetup paperSize="9" scale="44" orientation="portrait" horizontalDpi="4294967294" verticalDpi="4294967294" r:id="rId1"/>
  <rowBreaks count="2" manualBreakCount="2">
    <brk id="13" max="16383" man="1"/>
    <brk id="29" max="16383" man="1"/>
  </rowBreaks>
  <colBreaks count="2" manualBreakCount="2">
    <brk id="12" max="1048575" man="1"/>
    <brk id="13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Zakresy nazwane</vt:lpstr>
      </vt:variant>
      <vt:variant>
        <vt:i4>4</vt:i4>
      </vt:variant>
    </vt:vector>
  </HeadingPairs>
  <TitlesOfParts>
    <vt:vector size="11" baseType="lpstr">
      <vt:lpstr>przebieg prac KOP</vt:lpstr>
      <vt:lpstr>wynik oceny wstępnej</vt:lpstr>
      <vt:lpstr>PZP_konkurencyj.</vt:lpstr>
      <vt:lpstr>WEK</vt:lpstr>
      <vt:lpstr>wynik oceny meryt. II stopnia</vt:lpstr>
      <vt:lpstr>1</vt:lpstr>
      <vt:lpstr>Arkusz2</vt:lpstr>
      <vt:lpstr>'1'!Obszar_wydruku</vt:lpstr>
      <vt:lpstr>WEK!Obszar_wydruku</vt:lpstr>
      <vt:lpstr>'wynik oceny meryt. II stopnia'!Obszar_wydruku</vt:lpstr>
      <vt:lpstr>'wynik oceny wstępnej'!Obszar_wydruku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alangowska</dc:creator>
  <cp:lastModifiedBy>Luiza Szymala</cp:lastModifiedBy>
  <cp:lastPrinted>2017-11-13T13:36:24Z</cp:lastPrinted>
  <dcterms:created xsi:type="dcterms:W3CDTF">2016-10-05T18:16:11Z</dcterms:created>
  <dcterms:modified xsi:type="dcterms:W3CDTF">2018-04-24T13:20:41Z</dcterms:modified>
</cp:coreProperties>
</file>